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P:\Penzugy\igivezeto\Erzsi\Önkormányzat\Előterjesztések 2024\február\"/>
    </mc:Choice>
  </mc:AlternateContent>
  <xr:revisionPtr revIDLastSave="0" documentId="13_ncr:1_{E905D149-CA82-46AC-9184-F0CE5660E1E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ízdíjak" sheetId="1" r:id="rId1"/>
    <sheet name="ÚJ TARTALÉK TÁBL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D36" i="2"/>
  <c r="C36" i="2"/>
  <c r="D29" i="2"/>
  <c r="C29" i="2"/>
  <c r="D26" i="2"/>
  <c r="D24" i="2" s="1"/>
  <c r="C26" i="2"/>
  <c r="C24" i="2"/>
  <c r="D21" i="2"/>
  <c r="C21" i="2"/>
  <c r="D17" i="2"/>
  <c r="C17" i="2"/>
  <c r="D13" i="2"/>
  <c r="C13" i="2"/>
  <c r="D10" i="2"/>
  <c r="D8" i="2" s="1"/>
  <c r="D39" i="2" s="1"/>
  <c r="B1" i="2"/>
  <c r="C8" i="2" l="1"/>
  <c r="C39" i="2" s="1"/>
  <c r="G73" i="1" l="1"/>
  <c r="M73" i="1" s="1"/>
  <c r="L72" i="1"/>
  <c r="J72" i="1"/>
  <c r="L71" i="1"/>
  <c r="J71" i="1"/>
  <c r="L70" i="1"/>
  <c r="J70" i="1"/>
  <c r="L69" i="1"/>
  <c r="J69" i="1"/>
  <c r="L68" i="1"/>
  <c r="L73" i="1" s="1"/>
  <c r="N73" i="1" s="1"/>
  <c r="J68" i="1"/>
  <c r="G64" i="1"/>
  <c r="M64" i="1" s="1"/>
  <c r="J63" i="1"/>
  <c r="L63" i="1" s="1"/>
  <c r="L62" i="1"/>
  <c r="J62" i="1"/>
  <c r="J61" i="1"/>
  <c r="L61" i="1" s="1"/>
  <c r="L64" i="1" s="1"/>
  <c r="N64" i="1" s="1"/>
  <c r="M59" i="1"/>
  <c r="G59" i="1"/>
  <c r="J58" i="1"/>
  <c r="L58" i="1" s="1"/>
  <c r="L57" i="1"/>
  <c r="L59" i="1" s="1"/>
  <c r="N59" i="1" s="1"/>
  <c r="J57" i="1"/>
  <c r="J56" i="1"/>
  <c r="L56" i="1" s="1"/>
  <c r="L55" i="1"/>
  <c r="J55" i="1"/>
  <c r="M54" i="1"/>
  <c r="J54" i="1"/>
  <c r="G54" i="1"/>
  <c r="J53" i="1"/>
  <c r="L53" i="1" s="1"/>
  <c r="L52" i="1"/>
  <c r="J52" i="1"/>
  <c r="K52" i="1" s="1"/>
  <c r="L51" i="1"/>
  <c r="L54" i="1" s="1"/>
  <c r="N54" i="1" s="1"/>
  <c r="K51" i="1"/>
  <c r="J51" i="1"/>
  <c r="G47" i="1"/>
  <c r="M47" i="1" s="1"/>
  <c r="J45" i="1"/>
  <c r="L45" i="1" s="1"/>
  <c r="L47" i="1" s="1"/>
  <c r="L44" i="1"/>
  <c r="J44" i="1"/>
  <c r="K44" i="1" s="1"/>
  <c r="L43" i="1"/>
  <c r="J43" i="1"/>
  <c r="G41" i="1"/>
  <c r="M41" i="1" s="1"/>
  <c r="L40" i="1"/>
  <c r="J40" i="1"/>
  <c r="L39" i="1"/>
  <c r="K39" i="1"/>
  <c r="J39" i="1"/>
  <c r="J38" i="1"/>
  <c r="L38" i="1" s="1"/>
  <c r="L37" i="1"/>
  <c r="J37" i="1"/>
  <c r="J36" i="1"/>
  <c r="L36" i="1" s="1"/>
  <c r="L35" i="1"/>
  <c r="J35" i="1"/>
  <c r="J34" i="1"/>
  <c r="L34" i="1" s="1"/>
  <c r="L33" i="1"/>
  <c r="J33" i="1"/>
  <c r="J32" i="1"/>
  <c r="L32" i="1" s="1"/>
  <c r="L31" i="1"/>
  <c r="K31" i="1"/>
  <c r="J31" i="1"/>
  <c r="L30" i="1"/>
  <c r="K30" i="1"/>
  <c r="J30" i="1"/>
  <c r="J29" i="1"/>
  <c r="K29" i="1" s="1"/>
  <c r="J28" i="1"/>
  <c r="L28" i="1" s="1"/>
  <c r="L27" i="1"/>
  <c r="K27" i="1"/>
  <c r="J27" i="1"/>
  <c r="L26" i="1"/>
  <c r="K26" i="1"/>
  <c r="J26" i="1"/>
  <c r="J25" i="1"/>
  <c r="K25" i="1" s="1"/>
  <c r="J24" i="1"/>
  <c r="L24" i="1" s="1"/>
  <c r="L23" i="1"/>
  <c r="J23" i="1"/>
  <c r="J22" i="1"/>
  <c r="K22" i="1" s="1"/>
  <c r="J21" i="1"/>
  <c r="L21" i="1" s="1"/>
  <c r="L20" i="1"/>
  <c r="K20" i="1"/>
  <c r="J20" i="1"/>
  <c r="L19" i="1"/>
  <c r="K19" i="1"/>
  <c r="J19" i="1"/>
  <c r="J18" i="1"/>
  <c r="K18" i="1" s="1"/>
  <c r="J17" i="1"/>
  <c r="L17" i="1" s="1"/>
  <c r="L16" i="1"/>
  <c r="K16" i="1"/>
  <c r="J16" i="1"/>
  <c r="L15" i="1"/>
  <c r="K15" i="1"/>
  <c r="J15" i="1"/>
  <c r="J14" i="1"/>
  <c r="K14" i="1" s="1"/>
  <c r="J13" i="1"/>
  <c r="L13" i="1" s="1"/>
  <c r="L12" i="1"/>
  <c r="K12" i="1"/>
  <c r="J12" i="1"/>
  <c r="J11" i="1"/>
  <c r="L11" i="1" s="1"/>
  <c r="J10" i="1"/>
  <c r="L10" i="1" s="1"/>
  <c r="L9" i="1"/>
  <c r="K9" i="1"/>
  <c r="J9" i="1"/>
  <c r="L8" i="1"/>
  <c r="K8" i="1"/>
  <c r="J8" i="1"/>
  <c r="J7" i="1"/>
  <c r="K7" i="1" s="1"/>
  <c r="L6" i="1"/>
  <c r="J6" i="1"/>
  <c r="L5" i="1"/>
  <c r="K5" i="1"/>
  <c r="J5" i="1"/>
  <c r="J4" i="1"/>
  <c r="K4" i="1" s="1"/>
  <c r="J3" i="1"/>
  <c r="L3" i="1" s="1"/>
  <c r="L2" i="1"/>
  <c r="K2" i="1"/>
  <c r="J2" i="1"/>
  <c r="O59" i="1" l="1"/>
  <c r="P59" i="1" s="1"/>
  <c r="Q59" i="1" s="1"/>
  <c r="O64" i="1"/>
  <c r="P64" i="1"/>
  <c r="Q64" i="1" s="1"/>
  <c r="N47" i="1"/>
  <c r="O54" i="1"/>
  <c r="P54" i="1"/>
  <c r="Q54" i="1" s="1"/>
  <c r="O73" i="1"/>
  <c r="P73" i="1" s="1"/>
  <c r="Q73" i="1" s="1"/>
  <c r="K45" i="1"/>
  <c r="K3" i="1"/>
  <c r="L4" i="1"/>
  <c r="L41" i="1" s="1"/>
  <c r="N41" i="1" s="1"/>
  <c r="L7" i="1"/>
  <c r="K10" i="1"/>
  <c r="K13" i="1"/>
  <c r="L14" i="1"/>
  <c r="K17" i="1"/>
  <c r="L18" i="1"/>
  <c r="K21" i="1"/>
  <c r="L22" i="1"/>
  <c r="K24" i="1"/>
  <c r="L25" i="1"/>
  <c r="K28" i="1"/>
  <c r="L29" i="1"/>
  <c r="O41" i="1" l="1"/>
  <c r="P41" i="1"/>
  <c r="Q41" i="1" s="1"/>
  <c r="Q76" i="1" s="1"/>
  <c r="O47" i="1"/>
  <c r="P47" i="1"/>
  <c r="Q47" i="1" s="1"/>
</calcChain>
</file>

<file path=xl/sharedStrings.xml><?xml version="1.0" encoding="utf-8"?>
<sst xmlns="http://schemas.openxmlformats.org/spreadsheetml/2006/main" count="178" uniqueCount="128">
  <si>
    <t>Felhasználsi hely neve</t>
  </si>
  <si>
    <t>Felhasználási hely címe</t>
  </si>
  <si>
    <t>Mérőóra gyári száma</t>
  </si>
  <si>
    <t>Szerződő intézmény neve</t>
  </si>
  <si>
    <t>Felhasználó azonosító</t>
  </si>
  <si>
    <t>NETTÓ Ivóvíz alapdíj 2023.12 hóbal (Ft/hó)</t>
  </si>
  <si>
    <t>NETTÓ Ivóvíz alapdíj 2024.01.01-től (Ft/hó)</t>
  </si>
  <si>
    <t>NETTÓ Szennyvíz alapdíj 2024.01.01-től (Ft/hó)</t>
  </si>
  <si>
    <t xml:space="preserve">Összesen nettó alapdíj 2024.01.01-től </t>
  </si>
  <si>
    <t>NETTÓ alapdíj áremelkedés %-a</t>
  </si>
  <si>
    <t>Nettó alapdíj éves 2024</t>
  </si>
  <si>
    <t>tervezett fogyasztás emelt nettó díjjal</t>
  </si>
  <si>
    <t>összes nettó költség</t>
  </si>
  <si>
    <t>Áfa</t>
  </si>
  <si>
    <t>Össz..kiadás</t>
  </si>
  <si>
    <t xml:space="preserve">Szükséges plussz Bruttó finanszírozás </t>
  </si>
  <si>
    <t>12 lakás</t>
  </si>
  <si>
    <t>Angol kert 5.</t>
  </si>
  <si>
    <t>1/343432</t>
  </si>
  <si>
    <t>Kisbér Város Önkormányzata</t>
  </si>
  <si>
    <t>Batthyány Kázmér Kastély</t>
  </si>
  <si>
    <t>Angol kert 6.</t>
  </si>
  <si>
    <t>Önkormányzati lakás</t>
  </si>
  <si>
    <t>Perczel Mór utca 36/3</t>
  </si>
  <si>
    <t>Kiskastély</t>
  </si>
  <si>
    <t>Lakások</t>
  </si>
  <si>
    <t>Deák Ferenc utca 71.</t>
  </si>
  <si>
    <t>8ZRI1814916977</t>
  </si>
  <si>
    <t>Lovarda</t>
  </si>
  <si>
    <t>Angol kert 2.</t>
  </si>
  <si>
    <t>8ZR18418069786/8ZR18418069786</t>
  </si>
  <si>
    <t>Nyilvános Wc</t>
  </si>
  <si>
    <t>Komáromi u.</t>
  </si>
  <si>
    <t>Állami Gazdasági Iroda</t>
  </si>
  <si>
    <t>Angol kert 3.</t>
  </si>
  <si>
    <t>Lovarda - régi istálló</t>
  </si>
  <si>
    <t>Magyar Máltai Szeretetszolgálat</t>
  </si>
  <si>
    <t>Vásártér egyéb 25.</t>
  </si>
  <si>
    <t>Buszpályaudvar</t>
  </si>
  <si>
    <t>Széchenyi u. 7.</t>
  </si>
  <si>
    <t>Fogadóépület</t>
  </si>
  <si>
    <t>Tópart utca 847/9</t>
  </si>
  <si>
    <t>Régi Bánki</t>
  </si>
  <si>
    <t>Weicheim Béla utca 28-30.</t>
  </si>
  <si>
    <t>Vezeték főmérő</t>
  </si>
  <si>
    <t>Batthyány puszta</t>
  </si>
  <si>
    <t>70081794-B/20716496</t>
  </si>
  <si>
    <t>KÖRFORGALOM</t>
  </si>
  <si>
    <t xml:space="preserve">Batthyány tér </t>
  </si>
  <si>
    <t>Sörkert</t>
  </si>
  <si>
    <t>Szabadság utca 1/B</t>
  </si>
  <si>
    <t>Angolkert 2.</t>
  </si>
  <si>
    <t>FŐTÉR</t>
  </si>
  <si>
    <t>Batthyány tér 1603 Városközpont</t>
  </si>
  <si>
    <t>FŐTÉR LOCSOLÓ</t>
  </si>
  <si>
    <t>Szolgálati Lakás</t>
  </si>
  <si>
    <t>Hánta, Kossuth L. u. 38.</t>
  </si>
  <si>
    <t>Köztársaság út 31.</t>
  </si>
  <si>
    <t>CSSK</t>
  </si>
  <si>
    <t>Angol kert 1.</t>
  </si>
  <si>
    <t>Kazánház</t>
  </si>
  <si>
    <t xml:space="preserve">Desseő Gy. U. </t>
  </si>
  <si>
    <t>15N712327</t>
  </si>
  <si>
    <t>Nővérszálló</t>
  </si>
  <si>
    <t>Hegyi Club</t>
  </si>
  <si>
    <t>Hánat, Dohány u.</t>
  </si>
  <si>
    <t>Eslohe Ház</t>
  </si>
  <si>
    <t>Véncserdűlő 35.</t>
  </si>
  <si>
    <t>Templom melletti közterület locsoló</t>
  </si>
  <si>
    <t>Batthyány tér 49/3</t>
  </si>
  <si>
    <t>Lovarda Locsolómérő</t>
  </si>
  <si>
    <t>8ZRI0017837431</t>
  </si>
  <si>
    <t>8ZRI0017749189</t>
  </si>
  <si>
    <t>Penny parkoló LOCSOLÓMÉRŐ</t>
  </si>
  <si>
    <t>222373 plomba 0039701</t>
  </si>
  <si>
    <t>Kossuth u. 1 parkoló LOCSOLÓMÉRŐ</t>
  </si>
  <si>
    <t>16----4597 plomba 0039702, 0027837</t>
  </si>
  <si>
    <t>Perczel M. u. 88.</t>
  </si>
  <si>
    <t>ÖNK ÖSSZ.</t>
  </si>
  <si>
    <t>éves terv 2.840.000 Ft</t>
  </si>
  <si>
    <t>WAMK</t>
  </si>
  <si>
    <t>Vársoház tér 1.</t>
  </si>
  <si>
    <t>8SEN0119774137</t>
  </si>
  <si>
    <t>Wass Albert Művelődési K.és Könyvtár</t>
  </si>
  <si>
    <t>Hánta Műv. Ház</t>
  </si>
  <si>
    <t>Hánta Kossuth u. 35.</t>
  </si>
  <si>
    <t>Wass Albert Hánta Műv. Ház</t>
  </si>
  <si>
    <t>WAMK éves terv 300.000,-Ft</t>
  </si>
  <si>
    <t>KÖH/PH</t>
  </si>
  <si>
    <t>Széchenyi u. 2.</t>
  </si>
  <si>
    <t>ZR10010472336</t>
  </si>
  <si>
    <t>Polgármesteri Hivatal</t>
  </si>
  <si>
    <t>KÖH/Hánta PH</t>
  </si>
  <si>
    <t>Hánta, Kossuth u. 61.</t>
  </si>
  <si>
    <t>Hánta Polgármesteri hivatal</t>
  </si>
  <si>
    <t xml:space="preserve"> éves terv PH 300.000,- Ft</t>
  </si>
  <si>
    <t>ŐNIO</t>
  </si>
  <si>
    <t>Deák 69</t>
  </si>
  <si>
    <t>CSÁÓ</t>
  </si>
  <si>
    <t>Önio éves terv 4.480.000,- Ft</t>
  </si>
  <si>
    <t>ovi Kisbér</t>
  </si>
  <si>
    <t>Ovi Hánta</t>
  </si>
  <si>
    <t>Böli</t>
  </si>
  <si>
    <t>ovi terv 1.300.000,- Ft</t>
  </si>
  <si>
    <t>VIG</t>
  </si>
  <si>
    <t>Temető</t>
  </si>
  <si>
    <t>Temető Ravatalozó</t>
  </si>
  <si>
    <t>Vig</t>
  </si>
  <si>
    <t>Temető Hánta</t>
  </si>
  <si>
    <t>VIG terv 485.000,- Ft</t>
  </si>
  <si>
    <t>7.</t>
  </si>
  <si>
    <t>Kisbér Város Önkormányzata 2024. évi tartalékai  Ft-ban</t>
  </si>
  <si>
    <t>Megnevezés</t>
  </si>
  <si>
    <t xml:space="preserve">Eredeti </t>
  </si>
  <si>
    <t>Módosított</t>
  </si>
  <si>
    <t>MŰKÖDÉSI TARTALÉK</t>
  </si>
  <si>
    <t>Általános tartalék</t>
  </si>
  <si>
    <t>Előre nem tervezhető kiadások</t>
  </si>
  <si>
    <t>21/2021.(I.12.) PM hat. Tiszteletdíj</t>
  </si>
  <si>
    <t>Működési tartalék</t>
  </si>
  <si>
    <t>Működési céltartalék</t>
  </si>
  <si>
    <t>Zárolt tartalék</t>
  </si>
  <si>
    <t>FELHALMOZÁSI TARTALÉK</t>
  </si>
  <si>
    <t>Felhalmozási tartalék</t>
  </si>
  <si>
    <t>Felhalmozási céltartalék</t>
  </si>
  <si>
    <t>1334/2019.(VI.5.) Korm.határozathoz 2020. 2021. 2022. és 2023. évi önerő</t>
  </si>
  <si>
    <t>MINDÖSSZESEN:</t>
  </si>
  <si>
    <t>Közüzemi díjak változása miatt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</si>
</sst>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Ft&quot;"/>
    <numFmt numFmtId="165" formatCode="#,##0.00\ &quot;Ft&quot;"/>
    <numFmt numFmtId="166" formatCode="#,##0.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b/>
      <u/>
      <sz val="9"/>
      <name val="Calibri"/>
      <family val="2"/>
      <charset val="238"/>
    </font>
    <font>
      <sz val="8"/>
      <color indexed="8"/>
      <name val="Antique Olive"/>
      <family val="2"/>
      <charset val="238"/>
    </font>
    <font>
      <sz val="8"/>
      <color indexed="8"/>
      <name val="Antique Olive"/>
      <charset val="238"/>
    </font>
    <font>
      <b/>
      <sz val="16"/>
      <color indexed="8"/>
      <name val="Antique Olive"/>
      <charset val="238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0" fillId="0" borderId="5" xfId="0" applyNumberFormat="1" applyBorder="1"/>
    <xf numFmtId="10" fontId="3" fillId="4" borderId="5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5" xfId="0" applyBorder="1"/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0" fillId="5" borderId="5" xfId="0" applyNumberFormat="1" applyFill="1" applyBorder="1"/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10" fontId="3" fillId="4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6" borderId="5" xfId="0" applyFill="1" applyBorder="1"/>
    <xf numFmtId="4" fontId="1" fillId="6" borderId="5" xfId="0" applyNumberFormat="1" applyFont="1" applyFill="1" applyBorder="1" applyAlignment="1">
      <alignment horizontal="center"/>
    </xf>
    <xf numFmtId="10" fontId="3" fillId="6" borderId="5" xfId="0" applyNumberFormat="1" applyFont="1" applyFill="1" applyBorder="1" applyAlignment="1">
      <alignment horizontal="center"/>
    </xf>
    <xf numFmtId="164" fontId="0" fillId="6" borderId="5" xfId="0" applyNumberFormat="1" applyFill="1" applyBorder="1"/>
    <xf numFmtId="4" fontId="0" fillId="6" borderId="5" xfId="0" applyNumberFormat="1" applyFill="1" applyBorder="1"/>
    <xf numFmtId="165" fontId="0" fillId="6" borderId="5" xfId="0" applyNumberFormat="1" applyFill="1" applyBorder="1"/>
    <xf numFmtId="165" fontId="3" fillId="2" borderId="5" xfId="0" applyNumberFormat="1" applyFont="1" applyFill="1" applyBorder="1"/>
    <xf numFmtId="10" fontId="3" fillId="4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5" xfId="0" applyFont="1" applyFill="1" applyBorder="1"/>
    <xf numFmtId="0" fontId="4" fillId="3" borderId="5" xfId="0" applyFont="1" applyFill="1" applyBorder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4" fontId="2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left" vertical="center"/>
    </xf>
    <xf numFmtId="4" fontId="0" fillId="0" borderId="18" xfId="0" applyNumberFormat="1" applyBorder="1"/>
    <xf numFmtId="0" fontId="4" fillId="7" borderId="5" xfId="0" applyFont="1" applyFill="1" applyBorder="1" applyAlignment="1">
      <alignment horizontal="left" vertical="center"/>
    </xf>
    <xf numFmtId="4" fontId="2" fillId="7" borderId="5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left" vertical="center"/>
    </xf>
    <xf numFmtId="4" fontId="0" fillId="7" borderId="5" xfId="0" applyNumberFormat="1" applyFill="1" applyBorder="1"/>
    <xf numFmtId="10" fontId="3" fillId="7" borderId="5" xfId="0" applyNumberFormat="1" applyFont="1" applyFill="1" applyBorder="1" applyAlignment="1">
      <alignment horizontal="center"/>
    </xf>
    <xf numFmtId="164" fontId="0" fillId="7" borderId="5" xfId="0" applyNumberFormat="1" applyFill="1" applyBorder="1"/>
    <xf numFmtId="165" fontId="0" fillId="7" borderId="5" xfId="0" applyNumberFormat="1" applyFill="1" applyBorder="1"/>
    <xf numFmtId="0" fontId="4" fillId="0" borderId="7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4" fontId="2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left" vertical="center"/>
    </xf>
    <xf numFmtId="4" fontId="0" fillId="0" borderId="8" xfId="0" applyNumberFormat="1" applyBorder="1"/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4" fontId="2" fillId="0" borderId="22" xfId="0" applyNumberFormat="1" applyFont="1" applyBorder="1" applyAlignment="1">
      <alignment horizontal="center" vertical="center"/>
    </xf>
    <xf numFmtId="0" fontId="4" fillId="8" borderId="5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4" fontId="2" fillId="8" borderId="5" xfId="0" applyNumberFormat="1" applyFont="1" applyFill="1" applyBorder="1" applyAlignment="1">
      <alignment horizontal="center" vertical="center"/>
    </xf>
    <xf numFmtId="4" fontId="4" fillId="8" borderId="5" xfId="0" applyNumberFormat="1" applyFont="1" applyFill="1" applyBorder="1" applyAlignment="1">
      <alignment horizontal="left" vertical="center"/>
    </xf>
    <xf numFmtId="4" fontId="0" fillId="8" borderId="5" xfId="0" applyNumberFormat="1" applyFill="1" applyBorder="1"/>
    <xf numFmtId="10" fontId="3" fillId="8" borderId="5" xfId="0" applyNumberFormat="1" applyFont="1" applyFill="1" applyBorder="1" applyAlignment="1">
      <alignment horizontal="center"/>
    </xf>
    <xf numFmtId="164" fontId="0" fillId="8" borderId="5" xfId="0" applyNumberFormat="1" applyFill="1" applyBorder="1"/>
    <xf numFmtId="165" fontId="0" fillId="8" borderId="5" xfId="0" applyNumberFormat="1" applyFill="1" applyBorder="1"/>
    <xf numFmtId="0" fontId="0" fillId="9" borderId="5" xfId="0" applyFill="1" applyBorder="1"/>
    <xf numFmtId="4" fontId="0" fillId="9" borderId="5" xfId="0" applyNumberFormat="1" applyFill="1" applyBorder="1"/>
    <xf numFmtId="164" fontId="0" fillId="9" borderId="5" xfId="0" applyNumberFormat="1" applyFill="1" applyBorder="1"/>
    <xf numFmtId="165" fontId="0" fillId="9" borderId="5" xfId="0" applyNumberFormat="1" applyFill="1" applyBorder="1"/>
    <xf numFmtId="0" fontId="0" fillId="10" borderId="5" xfId="0" applyFill="1" applyBorder="1"/>
    <xf numFmtId="4" fontId="0" fillId="10" borderId="5" xfId="0" applyNumberFormat="1" applyFill="1" applyBorder="1"/>
    <xf numFmtId="0" fontId="0" fillId="11" borderId="5" xfId="0" applyFill="1" applyBorder="1"/>
    <xf numFmtId="4" fontId="0" fillId="11" borderId="5" xfId="0" applyNumberFormat="1" applyFill="1" applyBorder="1"/>
    <xf numFmtId="4" fontId="1" fillId="0" borderId="5" xfId="0" applyNumberFormat="1" applyFont="1" applyBorder="1" applyAlignment="1">
      <alignment horizontal="center"/>
    </xf>
    <xf numFmtId="4" fontId="1" fillId="5" borderId="5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7" borderId="5" xfId="0" applyNumberFormat="1" applyFont="1" applyFill="1" applyBorder="1" applyAlignment="1">
      <alignment horizontal="center"/>
    </xf>
    <xf numFmtId="4" fontId="1" fillId="8" borderId="5" xfId="0" applyNumberFormat="1" applyFont="1" applyFill="1" applyBorder="1" applyAlignment="1">
      <alignment horizontal="center"/>
    </xf>
    <xf numFmtId="4" fontId="1" fillId="0" borderId="5" xfId="0" applyNumberFormat="1" applyFont="1" applyBorder="1"/>
    <xf numFmtId="4" fontId="1" fillId="0" borderId="18" xfId="0" applyNumberFormat="1" applyFont="1" applyBorder="1"/>
    <xf numFmtId="0" fontId="1" fillId="9" borderId="5" xfId="0" applyFont="1" applyFill="1" applyBorder="1"/>
    <xf numFmtId="0" fontId="1" fillId="0" borderId="0" xfId="0" applyFont="1"/>
    <xf numFmtId="4" fontId="1" fillId="0" borderId="0" xfId="0" applyNumberFormat="1" applyFont="1"/>
    <xf numFmtId="4" fontId="1" fillId="10" borderId="5" xfId="0" applyNumberFormat="1" applyFont="1" applyFill="1" applyBorder="1"/>
    <xf numFmtId="4" fontId="1" fillId="11" borderId="5" xfId="0" applyNumberFormat="1" applyFont="1" applyFill="1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1" applyFont="1"/>
    <xf numFmtId="3" fontId="9" fillId="0" borderId="23" xfId="1" applyNumberFormat="1" applyFont="1" applyBorder="1" applyAlignment="1">
      <alignment horizontal="center" wrapText="1"/>
    </xf>
    <xf numFmtId="3" fontId="9" fillId="0" borderId="24" xfId="1" applyNumberFormat="1" applyFont="1" applyBorder="1" applyAlignment="1">
      <alignment horizontal="center"/>
    </xf>
    <xf numFmtId="3" fontId="9" fillId="0" borderId="25" xfId="1" applyNumberFormat="1" applyFont="1" applyBorder="1" applyAlignment="1">
      <alignment horizontal="center"/>
    </xf>
    <xf numFmtId="0" fontId="10" fillId="0" borderId="0" xfId="1" applyFont="1"/>
    <xf numFmtId="3" fontId="9" fillId="12" borderId="26" xfId="1" applyNumberFormat="1" applyFont="1" applyFill="1" applyBorder="1" applyAlignment="1">
      <alignment wrapText="1"/>
    </xf>
    <xf numFmtId="166" fontId="9" fillId="12" borderId="27" xfId="1" applyNumberFormat="1" applyFont="1" applyFill="1" applyBorder="1"/>
    <xf numFmtId="166" fontId="9" fillId="12" borderId="28" xfId="1" applyNumberFormat="1" applyFont="1" applyFill="1" applyBorder="1"/>
    <xf numFmtId="3" fontId="10" fillId="0" borderId="29" xfId="1" applyNumberFormat="1" applyFont="1" applyBorder="1" applyAlignment="1">
      <alignment wrapText="1"/>
    </xf>
    <xf numFmtId="166" fontId="10" fillId="0" borderId="30" xfId="1" applyNumberFormat="1" applyFont="1" applyBorder="1"/>
    <xf numFmtId="166" fontId="10" fillId="0" borderId="31" xfId="1" applyNumberFormat="1" applyFont="1" applyBorder="1"/>
    <xf numFmtId="0" fontId="9" fillId="0" borderId="0" xfId="1" applyFont="1"/>
    <xf numFmtId="3" fontId="9" fillId="0" borderId="29" xfId="1" applyNumberFormat="1" applyFont="1" applyBorder="1" applyAlignment="1">
      <alignment wrapText="1"/>
    </xf>
    <xf numFmtId="166" fontId="9" fillId="0" borderId="30" xfId="1" applyNumberFormat="1" applyFont="1" applyBorder="1"/>
    <xf numFmtId="166" fontId="9" fillId="0" borderId="31" xfId="1" applyNumberFormat="1" applyFont="1" applyBorder="1"/>
    <xf numFmtId="3" fontId="7" fillId="0" borderId="29" xfId="1" applyNumberFormat="1" applyFont="1" applyBorder="1" applyAlignment="1">
      <alignment wrapText="1"/>
    </xf>
    <xf numFmtId="166" fontId="11" fillId="0" borderId="5" xfId="0" applyNumberFormat="1" applyFont="1" applyBorder="1" applyAlignment="1">
      <alignment vertical="center"/>
    </xf>
    <xf numFmtId="166" fontId="11" fillId="0" borderId="32" xfId="0" applyNumberFormat="1" applyFont="1" applyBorder="1" applyAlignment="1">
      <alignment vertical="center"/>
    </xf>
    <xf numFmtId="166" fontId="11" fillId="0" borderId="11" xfId="0" applyNumberFormat="1" applyFont="1" applyBorder="1" applyAlignment="1">
      <alignment vertical="center"/>
    </xf>
    <xf numFmtId="166" fontId="7" fillId="0" borderId="30" xfId="1" applyNumberFormat="1" applyFont="1" applyBorder="1"/>
    <xf numFmtId="166" fontId="7" fillId="0" borderId="31" xfId="1" applyNumberFormat="1" applyFont="1" applyBorder="1"/>
    <xf numFmtId="3" fontId="9" fillId="12" borderId="29" xfId="1" applyNumberFormat="1" applyFont="1" applyFill="1" applyBorder="1" applyAlignment="1">
      <alignment wrapText="1"/>
    </xf>
    <xf numFmtId="166" fontId="9" fillId="12" borderId="30" xfId="1" applyNumberFormat="1" applyFont="1" applyFill="1" applyBorder="1"/>
    <xf numFmtId="166" fontId="9" fillId="12" borderId="31" xfId="1" applyNumberFormat="1" applyFont="1" applyFill="1" applyBorder="1"/>
    <xf numFmtId="166" fontId="12" fillId="0" borderId="11" xfId="0" applyNumberFormat="1" applyFont="1" applyBorder="1" applyAlignment="1">
      <alignment vertical="center" wrapText="1"/>
    </xf>
    <xf numFmtId="3" fontId="9" fillId="13" borderId="33" xfId="1" applyNumberFormat="1" applyFont="1" applyFill="1" applyBorder="1" applyAlignment="1">
      <alignment wrapText="1"/>
    </xf>
    <xf numFmtId="166" fontId="9" fillId="13" borderId="34" xfId="1" applyNumberFormat="1" applyFont="1" applyFill="1" applyBorder="1"/>
    <xf numFmtId="166" fontId="9" fillId="13" borderId="35" xfId="1" applyNumberFormat="1" applyFont="1" applyFill="1" applyBorder="1"/>
    <xf numFmtId="166" fontId="7" fillId="0" borderId="0" xfId="0" applyNumberFormat="1" applyFont="1" applyAlignment="1">
      <alignment vertical="center"/>
    </xf>
    <xf numFmtId="3" fontId="9" fillId="4" borderId="29" xfId="1" applyNumberFormat="1" applyFont="1" applyFill="1" applyBorder="1" applyAlignment="1">
      <alignment wrapText="1"/>
    </xf>
    <xf numFmtId="166" fontId="9" fillId="4" borderId="30" xfId="1" applyNumberFormat="1" applyFont="1" applyFill="1" applyBorder="1"/>
    <xf numFmtId="166" fontId="9" fillId="4" borderId="31" xfId="1" applyNumberFormat="1" applyFont="1" applyFill="1" applyBorder="1"/>
    <xf numFmtId="3" fontId="7" fillId="4" borderId="29" xfId="1" applyNumberFormat="1" applyFont="1" applyFill="1" applyBorder="1" applyAlignment="1">
      <alignment wrapText="1"/>
    </xf>
    <xf numFmtId="166" fontId="7" fillId="4" borderId="30" xfId="1" applyNumberFormat="1" applyFont="1" applyFill="1" applyBorder="1"/>
    <xf numFmtId="166" fontId="7" fillId="4" borderId="31" xfId="1" applyNumberFormat="1" applyFont="1" applyFill="1" applyBorder="1"/>
    <xf numFmtId="3" fontId="7" fillId="14" borderId="29" xfId="1" applyNumberFormat="1" applyFont="1" applyFill="1" applyBorder="1" applyAlignment="1">
      <alignment wrapText="1"/>
    </xf>
    <xf numFmtId="166" fontId="11" fillId="14" borderId="32" xfId="0" applyNumberFormat="1" applyFont="1" applyFill="1" applyBorder="1" applyAlignment="1">
      <alignment vertical="center"/>
    </xf>
    <xf numFmtId="166" fontId="13" fillId="14" borderId="5" xfId="0" applyNumberFormat="1" applyFont="1" applyFill="1" applyBorder="1" applyAlignment="1">
      <alignment vertical="center"/>
    </xf>
  </cellXfs>
  <cellStyles count="2">
    <cellStyle name="Normál" xfId="0" builtinId="0"/>
    <cellStyle name="Normál_Munkafüzet3" xfId="1" xr:uid="{4CA0B12A-EE51-42BE-A9E5-36F051A42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enzugy\Penzugy%20-%20Mrazikne\2023.%20doksik\Kisb&#233;r%202023.%20&#233;vi%20kv.rendelet%20t&#225;bl&#225;k%20eredeti.xls" TargetMode="External"/><Relationship Id="rId1" Type="http://schemas.openxmlformats.org/officeDocument/2006/relationships/externalLinkPath" Target="/Penzugy/Penzugy%20-%20Mrazikne/2023.%20doksik/Kisb&#233;r%202023.%20&#233;vi%20kv.rendelet%20t&#225;bl&#225;k%20ered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v-int"/>
      <sheetName val="kiad-int"/>
      <sheetName val="szoc_k_"/>
      <sheetName val="beruh"/>
      <sheetName val="felúj"/>
      <sheetName val="eu_s pr_"/>
      <sheetName val="belső fin_ "/>
      <sheetName val="külső fin_"/>
      <sheetName val="tart_"/>
      <sheetName val="önk.bev.cofog"/>
      <sheetName val="önk.kiad.cofog"/>
      <sheetName val="ph bev.cofog"/>
      <sheetName val="ph kiad cofog"/>
      <sheetName val="i-bev"/>
      <sheetName val="i-kiad"/>
      <sheetName val="létsz"/>
      <sheetName val="Stab_tv_"/>
      <sheetName val="egyenleg"/>
      <sheetName val="b_k_ré"/>
      <sheetName val="hköt"/>
      <sheetName val="mérl_"/>
      <sheetName val="m_mérl_"/>
      <sheetName val="f_mérl_"/>
      <sheetName val="kedv_"/>
      <sheetName val="3émérl"/>
      <sheetName val="eifelh"/>
      <sheetName val="Áll.hj."/>
      <sheetName val="maradv.cél szerinti tag"/>
      <sheetName val="Munka2"/>
    </sheetNames>
    <sheetDataSet>
      <sheetData sheetId="0" refreshError="1">
        <row r="1">
          <cell r="B1" t="str">
            <v>melléklet a …/2023. (.  .) önkormányzati rendelethez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workbookViewId="0">
      <selection activeCell="T29" sqref="T29"/>
    </sheetView>
  </sheetViews>
  <sheetFormatPr defaultRowHeight="15"/>
  <cols>
    <col min="2" max="2" width="18.5703125" customWidth="1"/>
    <col min="3" max="3" width="26.7109375" customWidth="1"/>
    <col min="4" max="6" width="0" hidden="1" customWidth="1"/>
    <col min="7" max="7" width="13.7109375" customWidth="1"/>
    <col min="10" max="10" width="10.85546875" customWidth="1"/>
    <col min="12" max="12" width="12.7109375" customWidth="1"/>
    <col min="13" max="13" width="12.5703125" customWidth="1"/>
    <col min="14" max="14" width="16.140625" customWidth="1"/>
    <col min="15" max="15" width="14.7109375" customWidth="1"/>
    <col min="16" max="16" width="14.42578125" customWidth="1"/>
    <col min="17" max="17" width="15.42578125" customWidth="1"/>
  </cols>
  <sheetData>
    <row r="1" spans="1:17" ht="86.25" thickBot="1">
      <c r="A1" s="1" t="s">
        <v>0</v>
      </c>
      <c r="B1" s="2"/>
      <c r="C1" s="3" t="s">
        <v>1</v>
      </c>
      <c r="D1" s="4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7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9" t="s">
        <v>15</v>
      </c>
    </row>
    <row r="2" spans="1:17">
      <c r="A2" s="10" t="s">
        <v>16</v>
      </c>
      <c r="B2" s="11"/>
      <c r="C2" s="12" t="s">
        <v>17</v>
      </c>
      <c r="D2" s="13" t="s">
        <v>18</v>
      </c>
      <c r="E2" s="14" t="s">
        <v>19</v>
      </c>
      <c r="F2" s="15">
        <v>15018584</v>
      </c>
      <c r="G2" s="16">
        <v>194.4</v>
      </c>
      <c r="H2" s="17">
        <v>194.4</v>
      </c>
      <c r="I2" s="18"/>
      <c r="J2" s="100">
        <f>H2+I2</f>
        <v>194.4</v>
      </c>
      <c r="K2" s="19">
        <f>J2/G2</f>
        <v>1</v>
      </c>
      <c r="L2" s="20">
        <f>J2*11</f>
        <v>2138.4</v>
      </c>
      <c r="Q2" s="21"/>
    </row>
    <row r="3" spans="1:17">
      <c r="A3" s="22" t="s">
        <v>20</v>
      </c>
      <c r="B3" s="23"/>
      <c r="C3" s="24" t="s">
        <v>21</v>
      </c>
      <c r="D3" s="25">
        <v>18069736</v>
      </c>
      <c r="E3" s="14" t="s">
        <v>19</v>
      </c>
      <c r="F3" s="15">
        <v>15018584</v>
      </c>
      <c r="G3" s="16">
        <v>7130</v>
      </c>
      <c r="H3" s="18">
        <v>49768</v>
      </c>
      <c r="I3" s="18">
        <v>98306</v>
      </c>
      <c r="J3" s="100">
        <f t="shared" ref="J3:J58" si="0">H3+I3</f>
        <v>148074</v>
      </c>
      <c r="K3" s="19">
        <f t="shared" ref="K3:K52" si="1">J3/G3</f>
        <v>20.767741935483873</v>
      </c>
      <c r="L3" s="20">
        <f t="shared" ref="L3:L58" si="2">J3*11</f>
        <v>1628814</v>
      </c>
      <c r="Q3" s="21"/>
    </row>
    <row r="4" spans="1:17">
      <c r="A4" s="22" t="s">
        <v>22</v>
      </c>
      <c r="B4" s="23"/>
      <c r="C4" s="24" t="s">
        <v>23</v>
      </c>
      <c r="D4" s="25">
        <v>10124623</v>
      </c>
      <c r="E4" s="14" t="s">
        <v>19</v>
      </c>
      <c r="F4" s="15">
        <v>15018584</v>
      </c>
      <c r="G4" s="16">
        <v>194.4</v>
      </c>
      <c r="H4" s="18">
        <v>194.4</v>
      </c>
      <c r="I4" s="18"/>
      <c r="J4" s="100">
        <f t="shared" si="0"/>
        <v>194.4</v>
      </c>
      <c r="K4" s="19">
        <f t="shared" si="1"/>
        <v>1</v>
      </c>
      <c r="L4" s="20">
        <f t="shared" si="2"/>
        <v>2138.4</v>
      </c>
      <c r="Q4" s="21"/>
    </row>
    <row r="5" spans="1:17">
      <c r="A5" s="22" t="s">
        <v>24</v>
      </c>
      <c r="B5" s="23"/>
      <c r="C5" s="24" t="s">
        <v>17</v>
      </c>
      <c r="D5" s="25"/>
      <c r="E5" s="14" t="s">
        <v>19</v>
      </c>
      <c r="F5" s="15">
        <v>15018584</v>
      </c>
      <c r="G5" s="16">
        <v>216</v>
      </c>
      <c r="H5" s="18">
        <v>841</v>
      </c>
      <c r="I5" s="18"/>
      <c r="J5" s="100">
        <f t="shared" si="0"/>
        <v>841</v>
      </c>
      <c r="K5" s="19">
        <f t="shared" si="1"/>
        <v>3.8935185185185186</v>
      </c>
      <c r="L5" s="20">
        <f t="shared" si="2"/>
        <v>9251</v>
      </c>
      <c r="Q5" s="21"/>
    </row>
    <row r="6" spans="1:17">
      <c r="A6" s="22" t="s">
        <v>24</v>
      </c>
      <c r="B6" s="23"/>
      <c r="C6" s="24" t="s">
        <v>17</v>
      </c>
      <c r="D6" s="25"/>
      <c r="E6" s="14" t="s">
        <v>19</v>
      </c>
      <c r="F6" s="15">
        <v>15018584</v>
      </c>
      <c r="G6" s="16"/>
      <c r="H6" s="18"/>
      <c r="I6" s="18"/>
      <c r="J6" s="100">
        <f t="shared" si="0"/>
        <v>0</v>
      </c>
      <c r="K6" s="19"/>
      <c r="L6" s="20">
        <f t="shared" si="2"/>
        <v>0</v>
      </c>
      <c r="Q6" s="21"/>
    </row>
    <row r="7" spans="1:17">
      <c r="A7" s="22" t="s">
        <v>25</v>
      </c>
      <c r="B7" s="23"/>
      <c r="C7" s="24" t="s">
        <v>26</v>
      </c>
      <c r="D7" s="25" t="s">
        <v>27</v>
      </c>
      <c r="E7" s="14" t="s">
        <v>19</v>
      </c>
      <c r="F7" s="15">
        <v>15018584</v>
      </c>
      <c r="G7" s="16">
        <v>648</v>
      </c>
      <c r="H7" s="17">
        <v>4479</v>
      </c>
      <c r="I7" s="18"/>
      <c r="J7" s="100">
        <f t="shared" si="0"/>
        <v>4479</v>
      </c>
      <c r="K7" s="19">
        <f t="shared" si="1"/>
        <v>6.9120370370370372</v>
      </c>
      <c r="L7" s="20">
        <f t="shared" si="2"/>
        <v>49269</v>
      </c>
      <c r="Q7" s="21"/>
    </row>
    <row r="8" spans="1:17">
      <c r="A8" s="22" t="s">
        <v>28</v>
      </c>
      <c r="B8" s="23"/>
      <c r="C8" s="24" t="s">
        <v>29</v>
      </c>
      <c r="D8" s="25" t="s">
        <v>30</v>
      </c>
      <c r="E8" s="14" t="s">
        <v>19</v>
      </c>
      <c r="F8" s="15">
        <v>15018584</v>
      </c>
      <c r="G8" s="16">
        <v>7130</v>
      </c>
      <c r="H8" s="17">
        <v>31851</v>
      </c>
      <c r="I8" s="18">
        <v>62916</v>
      </c>
      <c r="J8" s="100">
        <f t="shared" si="0"/>
        <v>94767</v>
      </c>
      <c r="K8" s="19">
        <f t="shared" si="1"/>
        <v>13.291304347826086</v>
      </c>
      <c r="L8" s="20">
        <f t="shared" si="2"/>
        <v>1042437</v>
      </c>
      <c r="Q8" s="21"/>
    </row>
    <row r="9" spans="1:17">
      <c r="A9" s="22" t="s">
        <v>31</v>
      </c>
      <c r="B9" s="23"/>
      <c r="C9" s="24" t="s">
        <v>32</v>
      </c>
      <c r="D9" s="25">
        <v>10191925</v>
      </c>
      <c r="E9" s="14" t="s">
        <v>19</v>
      </c>
      <c r="F9" s="15">
        <v>15018584</v>
      </c>
      <c r="G9" s="16">
        <v>216</v>
      </c>
      <c r="H9" s="18">
        <v>841</v>
      </c>
      <c r="I9" s="18"/>
      <c r="J9" s="100">
        <f t="shared" si="0"/>
        <v>841</v>
      </c>
      <c r="K9" s="19">
        <f t="shared" si="1"/>
        <v>3.8935185185185186</v>
      </c>
      <c r="L9" s="20">
        <f t="shared" si="2"/>
        <v>9251</v>
      </c>
      <c r="Q9" s="21"/>
    </row>
    <row r="10" spans="1:17">
      <c r="A10" s="22" t="s">
        <v>33</v>
      </c>
      <c r="B10" s="23"/>
      <c r="C10" s="24" t="s">
        <v>34</v>
      </c>
      <c r="D10" s="25">
        <v>10314687</v>
      </c>
      <c r="E10" s="14" t="s">
        <v>19</v>
      </c>
      <c r="F10" s="15">
        <v>15018584</v>
      </c>
      <c r="G10" s="16">
        <v>216</v>
      </c>
      <c r="H10" s="18">
        <v>1991</v>
      </c>
      <c r="I10" s="18"/>
      <c r="J10" s="100">
        <f t="shared" si="0"/>
        <v>1991</v>
      </c>
      <c r="K10" s="19">
        <f t="shared" si="1"/>
        <v>9.2175925925925934</v>
      </c>
      <c r="L10" s="20">
        <f t="shared" si="2"/>
        <v>21901</v>
      </c>
      <c r="Q10" s="21"/>
    </row>
    <row r="11" spans="1:17">
      <c r="A11" s="26" t="s">
        <v>35</v>
      </c>
      <c r="B11" s="27"/>
      <c r="C11" s="24" t="s">
        <v>29</v>
      </c>
      <c r="D11" s="25">
        <v>43411259</v>
      </c>
      <c r="E11" s="14" t="s">
        <v>19</v>
      </c>
      <c r="F11" s="15">
        <v>15018584</v>
      </c>
      <c r="G11" s="16"/>
      <c r="H11" s="18"/>
      <c r="I11" s="18"/>
      <c r="J11" s="100">
        <f t="shared" si="0"/>
        <v>0</v>
      </c>
      <c r="K11" s="19"/>
      <c r="L11" s="20">
        <f t="shared" si="2"/>
        <v>0</v>
      </c>
      <c r="Q11" s="21"/>
    </row>
    <row r="12" spans="1:17">
      <c r="A12" s="22" t="s">
        <v>28</v>
      </c>
      <c r="B12" s="23"/>
      <c r="C12" s="24" t="s">
        <v>29</v>
      </c>
      <c r="D12" s="25">
        <v>10058974</v>
      </c>
      <c r="E12" s="14" t="s">
        <v>19</v>
      </c>
      <c r="F12" s="15">
        <v>15018584</v>
      </c>
      <c r="G12" s="16">
        <v>216</v>
      </c>
      <c r="H12" s="18">
        <v>841</v>
      </c>
      <c r="I12" s="18"/>
      <c r="J12" s="100">
        <f t="shared" si="0"/>
        <v>841</v>
      </c>
      <c r="K12" s="19">
        <f t="shared" si="1"/>
        <v>3.8935185185185186</v>
      </c>
      <c r="L12" s="20">
        <f t="shared" si="2"/>
        <v>9251</v>
      </c>
      <c r="Q12" s="21"/>
    </row>
    <row r="13" spans="1:17">
      <c r="A13" s="22" t="s">
        <v>36</v>
      </c>
      <c r="B13" s="23"/>
      <c r="C13" s="24" t="s">
        <v>29</v>
      </c>
      <c r="D13" s="25">
        <v>214169</v>
      </c>
      <c r="E13" s="14" t="s">
        <v>19</v>
      </c>
      <c r="F13" s="15">
        <v>15018584</v>
      </c>
      <c r="G13" s="16">
        <v>216</v>
      </c>
      <c r="H13" s="18">
        <v>841</v>
      </c>
      <c r="I13" s="18"/>
      <c r="J13" s="100">
        <f t="shared" si="0"/>
        <v>841</v>
      </c>
      <c r="K13" s="19">
        <f t="shared" si="1"/>
        <v>3.8935185185185186</v>
      </c>
      <c r="L13" s="20">
        <f t="shared" si="2"/>
        <v>9251</v>
      </c>
      <c r="Q13" s="21"/>
    </row>
    <row r="14" spans="1:17">
      <c r="A14" s="22"/>
      <c r="B14" s="23"/>
      <c r="C14" s="24" t="s">
        <v>37</v>
      </c>
      <c r="D14" s="25">
        <v>10332592</v>
      </c>
      <c r="E14" s="14" t="s">
        <v>19</v>
      </c>
      <c r="F14" s="15">
        <v>15018584</v>
      </c>
      <c r="G14" s="16">
        <v>216</v>
      </c>
      <c r="H14" s="18">
        <v>841</v>
      </c>
      <c r="I14" s="18">
        <v>1661</v>
      </c>
      <c r="J14" s="100">
        <f t="shared" si="0"/>
        <v>2502</v>
      </c>
      <c r="K14" s="19">
        <f t="shared" si="1"/>
        <v>11.583333333333334</v>
      </c>
      <c r="L14" s="20">
        <f t="shared" si="2"/>
        <v>27522</v>
      </c>
      <c r="Q14" s="21"/>
    </row>
    <row r="15" spans="1:17">
      <c r="A15" s="28" t="s">
        <v>38</v>
      </c>
      <c r="B15" s="29"/>
      <c r="C15" s="30" t="s">
        <v>39</v>
      </c>
      <c r="D15" s="31">
        <v>70051316</v>
      </c>
      <c r="E15" s="32" t="s">
        <v>19</v>
      </c>
      <c r="F15" s="33">
        <v>15018584</v>
      </c>
      <c r="G15" s="34">
        <v>7130</v>
      </c>
      <c r="H15" s="35">
        <v>31851</v>
      </c>
      <c r="I15" s="35">
        <v>62916</v>
      </c>
      <c r="J15" s="101">
        <f t="shared" si="0"/>
        <v>94767</v>
      </c>
      <c r="K15" s="19">
        <f t="shared" si="1"/>
        <v>13.291304347826086</v>
      </c>
      <c r="L15" s="20">
        <f t="shared" si="2"/>
        <v>1042437</v>
      </c>
      <c r="Q15" s="21"/>
    </row>
    <row r="16" spans="1:17">
      <c r="A16" s="22" t="s">
        <v>40</v>
      </c>
      <c r="B16" s="23"/>
      <c r="C16" s="24" t="s">
        <v>41</v>
      </c>
      <c r="D16" s="25">
        <v>10476733</v>
      </c>
      <c r="E16" s="14" t="s">
        <v>19</v>
      </c>
      <c r="F16" s="15">
        <v>15018584</v>
      </c>
      <c r="G16" s="16">
        <v>216</v>
      </c>
      <c r="H16" s="18">
        <v>841</v>
      </c>
      <c r="I16" s="18">
        <v>1661</v>
      </c>
      <c r="J16" s="100">
        <f t="shared" si="0"/>
        <v>2502</v>
      </c>
      <c r="K16" s="19">
        <f t="shared" si="1"/>
        <v>11.583333333333334</v>
      </c>
      <c r="L16" s="20">
        <f t="shared" si="2"/>
        <v>27522</v>
      </c>
      <c r="Q16" s="21"/>
    </row>
    <row r="17" spans="1:17">
      <c r="A17" s="22" t="s">
        <v>42</v>
      </c>
      <c r="B17" s="23"/>
      <c r="C17" s="24" t="s">
        <v>43</v>
      </c>
      <c r="D17" s="25">
        <v>10598674</v>
      </c>
      <c r="E17" s="14" t="s">
        <v>19</v>
      </c>
      <c r="F17" s="15">
        <v>15018584</v>
      </c>
      <c r="G17" s="16">
        <v>216</v>
      </c>
      <c r="H17" s="18">
        <v>841</v>
      </c>
      <c r="I17" s="18">
        <v>1661</v>
      </c>
      <c r="J17" s="100">
        <f t="shared" si="0"/>
        <v>2502</v>
      </c>
      <c r="K17" s="19">
        <f t="shared" si="1"/>
        <v>11.583333333333334</v>
      </c>
      <c r="L17" s="20">
        <f t="shared" si="2"/>
        <v>27522</v>
      </c>
      <c r="Q17" s="21"/>
    </row>
    <row r="18" spans="1:17">
      <c r="A18" s="22" t="s">
        <v>44</v>
      </c>
      <c r="B18" s="23"/>
      <c r="C18" s="24" t="s">
        <v>45</v>
      </c>
      <c r="D18" s="25" t="s">
        <v>46</v>
      </c>
      <c r="E18" s="14" t="s">
        <v>19</v>
      </c>
      <c r="F18" s="15">
        <v>15018584</v>
      </c>
      <c r="G18" s="16">
        <v>1944</v>
      </c>
      <c r="H18" s="18">
        <v>12442</v>
      </c>
      <c r="I18" s="18"/>
      <c r="J18" s="100">
        <f t="shared" si="0"/>
        <v>12442</v>
      </c>
      <c r="K18" s="19">
        <f t="shared" si="1"/>
        <v>6.4002057613168724</v>
      </c>
      <c r="L18" s="20">
        <f t="shared" si="2"/>
        <v>136862</v>
      </c>
      <c r="Q18" s="21"/>
    </row>
    <row r="19" spans="1:17">
      <c r="A19" s="22" t="s">
        <v>47</v>
      </c>
      <c r="B19" s="23"/>
      <c r="C19" s="24" t="s">
        <v>48</v>
      </c>
      <c r="D19" s="25">
        <v>10066885</v>
      </c>
      <c r="E19" s="14" t="s">
        <v>19</v>
      </c>
      <c r="F19" s="15">
        <v>15018584</v>
      </c>
      <c r="G19" s="16">
        <v>216</v>
      </c>
      <c r="H19" s="18">
        <v>841</v>
      </c>
      <c r="I19" s="18"/>
      <c r="J19" s="100">
        <f t="shared" si="0"/>
        <v>841</v>
      </c>
      <c r="K19" s="19">
        <f t="shared" si="1"/>
        <v>3.8935185185185186</v>
      </c>
      <c r="L19" s="20">
        <f t="shared" si="2"/>
        <v>9251</v>
      </c>
      <c r="Q19" s="21"/>
    </row>
    <row r="20" spans="1:17">
      <c r="A20" s="22" t="s">
        <v>49</v>
      </c>
      <c r="B20" s="23"/>
      <c r="C20" s="24" t="s">
        <v>50</v>
      </c>
      <c r="D20" s="25">
        <v>10294849</v>
      </c>
      <c r="E20" s="14" t="s">
        <v>19</v>
      </c>
      <c r="F20" s="15">
        <v>15018584</v>
      </c>
      <c r="G20" s="16">
        <v>216</v>
      </c>
      <c r="H20" s="18">
        <v>841</v>
      </c>
      <c r="I20" s="18"/>
      <c r="J20" s="100">
        <f t="shared" si="0"/>
        <v>841</v>
      </c>
      <c r="K20" s="19">
        <f t="shared" si="1"/>
        <v>3.8935185185185186</v>
      </c>
      <c r="L20" s="20">
        <f t="shared" si="2"/>
        <v>9251</v>
      </c>
      <c r="Q20" s="21"/>
    </row>
    <row r="21" spans="1:17">
      <c r="A21" s="22" t="s">
        <v>25</v>
      </c>
      <c r="B21" s="23"/>
      <c r="C21" s="24" t="s">
        <v>51</v>
      </c>
      <c r="D21" s="25">
        <v>230346</v>
      </c>
      <c r="E21" s="14" t="s">
        <v>19</v>
      </c>
      <c r="F21" s="15">
        <v>15018584</v>
      </c>
      <c r="G21" s="16">
        <v>194.4</v>
      </c>
      <c r="H21" s="18">
        <v>194.4</v>
      </c>
      <c r="I21" s="18"/>
      <c r="J21" s="100">
        <f t="shared" si="0"/>
        <v>194.4</v>
      </c>
      <c r="K21" s="19">
        <f t="shared" si="1"/>
        <v>1</v>
      </c>
      <c r="L21" s="20">
        <f t="shared" si="2"/>
        <v>2138.4</v>
      </c>
      <c r="Q21" s="21"/>
    </row>
    <row r="22" spans="1:17">
      <c r="A22" s="22" t="s">
        <v>52</v>
      </c>
      <c r="B22" s="23"/>
      <c r="C22" s="24" t="s">
        <v>53</v>
      </c>
      <c r="D22" s="25">
        <v>220407244</v>
      </c>
      <c r="E22" s="14" t="s">
        <v>19</v>
      </c>
      <c r="F22" s="15">
        <v>15018584</v>
      </c>
      <c r="G22" s="16">
        <v>216</v>
      </c>
      <c r="H22" s="18">
        <v>1991</v>
      </c>
      <c r="I22" s="18">
        <v>3932</v>
      </c>
      <c r="J22" s="100">
        <f t="shared" si="0"/>
        <v>5923</v>
      </c>
      <c r="K22" s="19">
        <f t="shared" si="1"/>
        <v>27.421296296296298</v>
      </c>
      <c r="L22" s="20">
        <f t="shared" si="2"/>
        <v>65153</v>
      </c>
      <c r="Q22" s="21"/>
    </row>
    <row r="23" spans="1:17">
      <c r="A23" s="26" t="s">
        <v>54</v>
      </c>
      <c r="B23" s="27"/>
      <c r="C23" s="24" t="s">
        <v>53</v>
      </c>
      <c r="D23" s="25">
        <v>220503605</v>
      </c>
      <c r="E23" s="14" t="s">
        <v>19</v>
      </c>
      <c r="F23" s="15">
        <v>15018584</v>
      </c>
      <c r="G23" s="16"/>
      <c r="H23" s="18"/>
      <c r="I23" s="18"/>
      <c r="J23" s="100">
        <f t="shared" si="0"/>
        <v>0</v>
      </c>
      <c r="K23" s="19"/>
      <c r="L23" s="20">
        <f t="shared" si="2"/>
        <v>0</v>
      </c>
      <c r="Q23" s="21"/>
    </row>
    <row r="24" spans="1:17">
      <c r="A24" s="22" t="s">
        <v>55</v>
      </c>
      <c r="B24" s="23"/>
      <c r="C24" s="24" t="s">
        <v>56</v>
      </c>
      <c r="D24" s="25">
        <v>10221053</v>
      </c>
      <c r="E24" s="14" t="s">
        <v>19</v>
      </c>
      <c r="F24" s="15">
        <v>15018584</v>
      </c>
      <c r="G24" s="16">
        <v>216</v>
      </c>
      <c r="H24" s="18">
        <v>841</v>
      </c>
      <c r="I24" s="18"/>
      <c r="J24" s="100">
        <f t="shared" si="0"/>
        <v>841</v>
      </c>
      <c r="K24" s="19">
        <f t="shared" si="1"/>
        <v>3.8935185185185186</v>
      </c>
      <c r="L24" s="20">
        <f t="shared" si="2"/>
        <v>9251</v>
      </c>
      <c r="Q24" s="21"/>
    </row>
    <row r="25" spans="1:17">
      <c r="A25" s="22"/>
      <c r="B25" s="23"/>
      <c r="C25" s="24" t="s">
        <v>57</v>
      </c>
      <c r="D25" s="25">
        <v>10191761</v>
      </c>
      <c r="E25" s="14" t="s">
        <v>19</v>
      </c>
      <c r="F25" s="15">
        <v>15018584</v>
      </c>
      <c r="G25" s="16">
        <v>194.4</v>
      </c>
      <c r="H25" s="18">
        <v>194.4</v>
      </c>
      <c r="I25" s="18"/>
      <c r="J25" s="100">
        <f t="shared" si="0"/>
        <v>194.4</v>
      </c>
      <c r="K25" s="19">
        <f t="shared" si="1"/>
        <v>1</v>
      </c>
      <c r="L25" s="20">
        <f t="shared" si="2"/>
        <v>2138.4</v>
      </c>
      <c r="Q25" s="21"/>
    </row>
    <row r="26" spans="1:17">
      <c r="A26" s="22" t="s">
        <v>58</v>
      </c>
      <c r="B26" s="23"/>
      <c r="C26" s="24" t="s">
        <v>59</v>
      </c>
      <c r="D26" s="25">
        <v>10120884</v>
      </c>
      <c r="E26" s="14" t="s">
        <v>19</v>
      </c>
      <c r="F26" s="15">
        <v>15018584</v>
      </c>
      <c r="G26" s="16">
        <v>216</v>
      </c>
      <c r="H26" s="18">
        <v>841</v>
      </c>
      <c r="I26" s="18">
        <v>1661</v>
      </c>
      <c r="J26" s="100">
        <f t="shared" si="0"/>
        <v>2502</v>
      </c>
      <c r="K26" s="19">
        <f t="shared" si="1"/>
        <v>11.583333333333334</v>
      </c>
      <c r="L26" s="20">
        <f t="shared" si="2"/>
        <v>27522</v>
      </c>
      <c r="Q26" s="21"/>
    </row>
    <row r="27" spans="1:17">
      <c r="A27" s="28" t="s">
        <v>60</v>
      </c>
      <c r="B27" s="29"/>
      <c r="C27" s="30" t="s">
        <v>61</v>
      </c>
      <c r="D27" s="31" t="s">
        <v>62</v>
      </c>
      <c r="E27" s="32" t="s">
        <v>19</v>
      </c>
      <c r="F27" s="33">
        <v>15018584</v>
      </c>
      <c r="G27" s="34">
        <v>7130</v>
      </c>
      <c r="H27" s="35">
        <v>31851</v>
      </c>
      <c r="I27" s="35">
        <v>62916</v>
      </c>
      <c r="J27" s="101">
        <f t="shared" si="0"/>
        <v>94767</v>
      </c>
      <c r="K27" s="19">
        <f t="shared" si="1"/>
        <v>13.291304347826086</v>
      </c>
      <c r="L27" s="20">
        <f t="shared" si="2"/>
        <v>1042437</v>
      </c>
      <c r="Q27" s="21"/>
    </row>
    <row r="28" spans="1:17">
      <c r="A28" s="22" t="s">
        <v>63</v>
      </c>
      <c r="B28" s="23"/>
      <c r="C28" s="24" t="s">
        <v>61</v>
      </c>
      <c r="D28" s="25">
        <v>1814503998</v>
      </c>
      <c r="E28" s="14" t="s">
        <v>19</v>
      </c>
      <c r="F28" s="15">
        <v>15018584</v>
      </c>
      <c r="G28" s="16">
        <v>648</v>
      </c>
      <c r="H28" s="18">
        <v>4479</v>
      </c>
      <c r="I28" s="18">
        <v>8848</v>
      </c>
      <c r="J28" s="100">
        <f t="shared" si="0"/>
        <v>13327</v>
      </c>
      <c r="K28" s="19">
        <f t="shared" si="1"/>
        <v>20.566358024691358</v>
      </c>
      <c r="L28" s="20">
        <f t="shared" si="2"/>
        <v>146597</v>
      </c>
      <c r="Q28" s="21"/>
    </row>
    <row r="29" spans="1:17" ht="15.75" thickBot="1">
      <c r="A29" s="36" t="s">
        <v>64</v>
      </c>
      <c r="B29" s="37"/>
      <c r="C29" s="38" t="s">
        <v>65</v>
      </c>
      <c r="D29" s="39">
        <v>10220998</v>
      </c>
      <c r="E29" s="40" t="s">
        <v>19</v>
      </c>
      <c r="F29" s="15">
        <v>15018584</v>
      </c>
      <c r="G29" s="16">
        <v>216</v>
      </c>
      <c r="H29" s="18">
        <v>841</v>
      </c>
      <c r="I29" s="18"/>
      <c r="J29" s="100">
        <f t="shared" si="0"/>
        <v>841</v>
      </c>
      <c r="K29" s="19">
        <f t="shared" si="1"/>
        <v>3.8935185185185186</v>
      </c>
      <c r="L29" s="20">
        <f t="shared" si="2"/>
        <v>9251</v>
      </c>
      <c r="Q29" s="21"/>
    </row>
    <row r="30" spans="1:17" ht="15.75" thickBot="1">
      <c r="A30" s="36" t="s">
        <v>66</v>
      </c>
      <c r="B30" s="37"/>
      <c r="C30" s="38" t="s">
        <v>67</v>
      </c>
      <c r="D30" s="39">
        <v>10248468</v>
      </c>
      <c r="E30" s="40" t="s">
        <v>19</v>
      </c>
      <c r="F30" s="15">
        <v>15018584</v>
      </c>
      <c r="G30" s="16">
        <v>216</v>
      </c>
      <c r="H30" s="18">
        <v>841</v>
      </c>
      <c r="I30" s="18"/>
      <c r="J30" s="100">
        <f t="shared" si="0"/>
        <v>841</v>
      </c>
      <c r="K30" s="19">
        <f t="shared" si="1"/>
        <v>3.8935185185185186</v>
      </c>
      <c r="L30" s="20">
        <f t="shared" si="2"/>
        <v>9251</v>
      </c>
      <c r="Q30" s="21"/>
    </row>
    <row r="31" spans="1:17">
      <c r="A31" s="22" t="s">
        <v>68</v>
      </c>
      <c r="B31" s="23"/>
      <c r="C31" s="24" t="s">
        <v>69</v>
      </c>
      <c r="D31" s="25">
        <v>220875990</v>
      </c>
      <c r="E31" s="14" t="s">
        <v>19</v>
      </c>
      <c r="F31" s="15">
        <v>15018584</v>
      </c>
      <c r="G31" s="16">
        <v>216</v>
      </c>
      <c r="H31" s="18">
        <v>841</v>
      </c>
      <c r="I31" s="18"/>
      <c r="J31" s="100">
        <f t="shared" si="0"/>
        <v>841</v>
      </c>
      <c r="K31" s="19">
        <f t="shared" si="1"/>
        <v>3.8935185185185186</v>
      </c>
      <c r="L31" s="20">
        <f t="shared" si="2"/>
        <v>9251</v>
      </c>
      <c r="Q31" s="21"/>
    </row>
    <row r="32" spans="1:17">
      <c r="G32" s="41"/>
      <c r="H32" s="42"/>
      <c r="I32" s="42"/>
      <c r="J32" s="100">
        <f t="shared" si="0"/>
        <v>0</v>
      </c>
      <c r="K32" s="19"/>
      <c r="L32" s="20">
        <f t="shared" si="2"/>
        <v>0</v>
      </c>
      <c r="Q32" s="21"/>
    </row>
    <row r="33" spans="1:17">
      <c r="A33" s="22" t="s">
        <v>70</v>
      </c>
      <c r="B33" s="23"/>
      <c r="C33" s="24" t="s">
        <v>29</v>
      </c>
      <c r="D33" s="25" t="s">
        <v>71</v>
      </c>
      <c r="E33" s="14" t="s">
        <v>19</v>
      </c>
      <c r="F33" s="15">
        <v>15018584</v>
      </c>
      <c r="G33" s="16"/>
      <c r="H33" s="43"/>
      <c r="I33" s="18"/>
      <c r="J33" s="100">
        <f t="shared" si="0"/>
        <v>0</v>
      </c>
      <c r="K33" s="19"/>
      <c r="L33" s="20">
        <f t="shared" si="2"/>
        <v>0</v>
      </c>
      <c r="Q33" s="21"/>
    </row>
    <row r="34" spans="1:17">
      <c r="A34" s="22" t="s">
        <v>70</v>
      </c>
      <c r="B34" s="23"/>
      <c r="C34" s="24" t="s">
        <v>29</v>
      </c>
      <c r="D34" s="25" t="s">
        <v>72</v>
      </c>
      <c r="E34" s="14" t="s">
        <v>19</v>
      </c>
      <c r="F34" s="15">
        <v>15018584</v>
      </c>
      <c r="G34" s="16"/>
      <c r="H34" s="43"/>
      <c r="I34" s="18"/>
      <c r="J34" s="100">
        <f t="shared" si="0"/>
        <v>0</v>
      </c>
      <c r="K34" s="19"/>
      <c r="L34" s="20">
        <f t="shared" si="2"/>
        <v>0</v>
      </c>
      <c r="Q34" s="21"/>
    </row>
    <row r="35" spans="1:17">
      <c r="G35" s="41"/>
      <c r="H35" s="42"/>
      <c r="I35" s="42"/>
      <c r="J35" s="100">
        <f t="shared" si="0"/>
        <v>0</v>
      </c>
      <c r="K35" s="19"/>
      <c r="L35" s="20">
        <f t="shared" si="2"/>
        <v>0</v>
      </c>
      <c r="Q35" s="21"/>
    </row>
    <row r="36" spans="1:17">
      <c r="A36" s="22" t="s">
        <v>73</v>
      </c>
      <c r="B36" s="23"/>
      <c r="C36" s="24"/>
      <c r="D36" s="25" t="s">
        <v>74</v>
      </c>
      <c r="E36" s="14" t="s">
        <v>19</v>
      </c>
      <c r="F36" s="15">
        <v>15018584</v>
      </c>
      <c r="G36" s="16"/>
      <c r="H36" s="43"/>
      <c r="I36" s="18"/>
      <c r="J36" s="100">
        <f t="shared" si="0"/>
        <v>0</v>
      </c>
      <c r="K36" s="19"/>
      <c r="L36" s="20">
        <f t="shared" si="2"/>
        <v>0</v>
      </c>
      <c r="Q36" s="21"/>
    </row>
    <row r="37" spans="1:17">
      <c r="A37" s="22" t="s">
        <v>75</v>
      </c>
      <c r="B37" s="23"/>
      <c r="C37" s="24"/>
      <c r="D37" s="25" t="s">
        <v>76</v>
      </c>
      <c r="E37" s="14" t="s">
        <v>19</v>
      </c>
      <c r="F37" s="15">
        <v>15018584</v>
      </c>
      <c r="G37" s="16"/>
      <c r="H37" s="43"/>
      <c r="I37" s="18"/>
      <c r="J37" s="100">
        <f t="shared" si="0"/>
        <v>0</v>
      </c>
      <c r="K37" s="19"/>
      <c r="L37" s="20">
        <f t="shared" si="2"/>
        <v>0</v>
      </c>
      <c r="Q37" s="21"/>
    </row>
    <row r="38" spans="1:17">
      <c r="G38" s="41"/>
      <c r="H38" s="42"/>
      <c r="I38" s="42"/>
      <c r="J38" s="100">
        <f t="shared" si="0"/>
        <v>0</v>
      </c>
      <c r="K38" s="19"/>
      <c r="L38" s="20">
        <f t="shared" si="2"/>
        <v>0</v>
      </c>
      <c r="Q38" s="21"/>
    </row>
    <row r="39" spans="1:17">
      <c r="A39" s="22" t="s">
        <v>22</v>
      </c>
      <c r="B39" s="23"/>
      <c r="C39" s="24" t="s">
        <v>77</v>
      </c>
      <c r="D39" s="25">
        <v>10476721</v>
      </c>
      <c r="E39" s="14" t="s">
        <v>19</v>
      </c>
      <c r="F39" s="15"/>
      <c r="G39" s="16">
        <v>194.4</v>
      </c>
      <c r="H39" s="18">
        <v>194.4</v>
      </c>
      <c r="I39" s="18"/>
      <c r="J39" s="100">
        <f t="shared" si="0"/>
        <v>194.4</v>
      </c>
      <c r="K39" s="19">
        <f t="shared" si="1"/>
        <v>1</v>
      </c>
      <c r="L39" s="20">
        <f t="shared" si="2"/>
        <v>2138.4</v>
      </c>
      <c r="Q39" s="21"/>
    </row>
    <row r="40" spans="1:17">
      <c r="G40" s="44"/>
      <c r="J40" s="102">
        <f t="shared" si="0"/>
        <v>0</v>
      </c>
      <c r="K40" s="45"/>
      <c r="L40" s="20">
        <f t="shared" si="2"/>
        <v>0</v>
      </c>
      <c r="Q40" s="46"/>
    </row>
    <row r="41" spans="1:17">
      <c r="A41" s="47"/>
      <c r="B41" s="47" t="s">
        <v>78</v>
      </c>
      <c r="C41" s="47" t="s">
        <v>79</v>
      </c>
      <c r="D41" s="47"/>
      <c r="E41" s="47"/>
      <c r="F41" s="47"/>
      <c r="G41" s="48">
        <f>SUM(G2:G40)*12</f>
        <v>434256.00000000012</v>
      </c>
      <c r="H41" s="47"/>
      <c r="I41" s="47"/>
      <c r="J41" s="48"/>
      <c r="K41" s="49"/>
      <c r="L41" s="50">
        <f>SUM(L2:L40)</f>
        <v>5389197</v>
      </c>
      <c r="M41" s="51">
        <f>(2840000-G41)*1.75</f>
        <v>4210052</v>
      </c>
      <c r="N41" s="52">
        <f>(L41+M41)</f>
        <v>9599249</v>
      </c>
      <c r="O41" s="52">
        <f>N41*0.27</f>
        <v>2591797.23</v>
      </c>
      <c r="P41" s="52">
        <f>N41+O41</f>
        <v>12191046.23</v>
      </c>
      <c r="Q41" s="53">
        <f>P41-(2840000*1.27)</f>
        <v>8584246.2300000004</v>
      </c>
    </row>
    <row r="42" spans="1:17">
      <c r="G42" s="44"/>
      <c r="J42" s="103"/>
      <c r="K42" s="54"/>
      <c r="L42" s="20"/>
      <c r="Q42" s="55"/>
    </row>
    <row r="43" spans="1:17">
      <c r="G43" s="44"/>
      <c r="J43" s="100">
        <f t="shared" si="0"/>
        <v>0</v>
      </c>
      <c r="K43" s="19"/>
      <c r="L43" s="20">
        <f t="shared" si="2"/>
        <v>0</v>
      </c>
      <c r="Q43" s="56"/>
    </row>
    <row r="44" spans="1:17">
      <c r="A44" s="22" t="s">
        <v>80</v>
      </c>
      <c r="B44" s="23"/>
      <c r="C44" s="24" t="s">
        <v>81</v>
      </c>
      <c r="D44" s="57" t="s">
        <v>82</v>
      </c>
      <c r="E44" s="24" t="s">
        <v>83</v>
      </c>
      <c r="F44" s="24">
        <v>15018562</v>
      </c>
      <c r="G44" s="58">
        <v>7130</v>
      </c>
      <c r="H44" s="43">
        <v>31851</v>
      </c>
      <c r="I44" s="18">
        <v>62916</v>
      </c>
      <c r="J44" s="100">
        <f t="shared" si="0"/>
        <v>94767</v>
      </c>
      <c r="K44" s="19">
        <f t="shared" si="1"/>
        <v>13.291304347826086</v>
      </c>
      <c r="L44" s="20">
        <f t="shared" si="2"/>
        <v>1042437</v>
      </c>
      <c r="Q44" s="56"/>
    </row>
    <row r="45" spans="1:17">
      <c r="A45" s="22" t="s">
        <v>84</v>
      </c>
      <c r="B45" s="23"/>
      <c r="C45" s="24" t="s">
        <v>85</v>
      </c>
      <c r="D45" s="57">
        <v>229781</v>
      </c>
      <c r="E45" s="24" t="s">
        <v>86</v>
      </c>
      <c r="F45" s="24">
        <v>15018562</v>
      </c>
      <c r="G45" s="58">
        <v>216</v>
      </c>
      <c r="H45" s="43">
        <v>841</v>
      </c>
      <c r="I45" s="18">
        <v>1661</v>
      </c>
      <c r="J45" s="100">
        <f t="shared" si="0"/>
        <v>2502</v>
      </c>
      <c r="K45" s="19">
        <f t="shared" si="1"/>
        <v>11.583333333333334</v>
      </c>
      <c r="L45" s="20">
        <f t="shared" si="2"/>
        <v>27522</v>
      </c>
      <c r="Q45" s="56"/>
    </row>
    <row r="46" spans="1:17">
      <c r="A46" s="59"/>
      <c r="B46" s="60"/>
      <c r="C46" s="60"/>
      <c r="D46" s="61"/>
      <c r="E46" s="60"/>
      <c r="F46" s="60"/>
      <c r="G46" s="62"/>
      <c r="H46" s="63"/>
      <c r="I46" s="64"/>
      <c r="J46" s="102"/>
      <c r="K46" s="45"/>
      <c r="L46" s="20"/>
      <c r="Q46" s="56"/>
    </row>
    <row r="47" spans="1:17">
      <c r="A47" s="65"/>
      <c r="B47" s="65" t="s">
        <v>87</v>
      </c>
      <c r="C47" s="65"/>
      <c r="D47" s="65"/>
      <c r="E47" s="65"/>
      <c r="F47" s="65"/>
      <c r="G47" s="66">
        <f>SUM(G44:G46)*12</f>
        <v>88152</v>
      </c>
      <c r="H47" s="67"/>
      <c r="I47" s="68"/>
      <c r="J47" s="104"/>
      <c r="K47" s="69"/>
      <c r="L47" s="70">
        <f>SUM(L44:L46)</f>
        <v>1069959</v>
      </c>
      <c r="M47" s="68">
        <f>(300000-G47)*1.75</f>
        <v>370734</v>
      </c>
      <c r="N47" s="71">
        <f>L47+M47</f>
        <v>1440693</v>
      </c>
      <c r="O47" s="71">
        <f>N47*0.27</f>
        <v>388987.11000000004</v>
      </c>
      <c r="P47" s="71">
        <f>N47+O47</f>
        <v>1829680.11</v>
      </c>
      <c r="Q47" s="53">
        <f>P47-(300000*1.27)</f>
        <v>1448680.11</v>
      </c>
    </row>
    <row r="48" spans="1:17">
      <c r="A48" s="72"/>
      <c r="B48" s="12"/>
      <c r="C48" s="12"/>
      <c r="D48" s="73"/>
      <c r="E48" s="12"/>
      <c r="F48" s="12"/>
      <c r="G48" s="74"/>
      <c r="H48" s="75"/>
      <c r="I48" s="76"/>
      <c r="J48" s="103"/>
      <c r="K48" s="54"/>
      <c r="L48" s="20"/>
      <c r="Q48" s="56"/>
    </row>
    <row r="49" spans="1:17">
      <c r="A49" s="77"/>
      <c r="B49" s="24"/>
      <c r="C49" s="24"/>
      <c r="D49" s="57"/>
      <c r="E49" s="24"/>
      <c r="F49" s="24"/>
      <c r="G49" s="58"/>
      <c r="H49" s="43"/>
      <c r="I49" s="18"/>
      <c r="J49" s="100"/>
      <c r="K49" s="19"/>
      <c r="L49" s="20"/>
      <c r="Q49" s="56"/>
    </row>
    <row r="50" spans="1:17">
      <c r="A50" s="77"/>
      <c r="B50" s="24"/>
      <c r="C50" s="24"/>
      <c r="D50" s="57"/>
      <c r="E50" s="24"/>
      <c r="F50" s="24"/>
      <c r="G50" s="58"/>
      <c r="H50" s="43"/>
      <c r="I50" s="18"/>
      <c r="J50" s="100"/>
      <c r="K50" s="19"/>
      <c r="L50" s="20"/>
      <c r="Q50" s="56"/>
    </row>
    <row r="51" spans="1:17">
      <c r="A51" s="22" t="s">
        <v>88</v>
      </c>
      <c r="B51" s="23"/>
      <c r="C51" s="24" t="s">
        <v>89</v>
      </c>
      <c r="D51" s="57" t="s">
        <v>90</v>
      </c>
      <c r="E51" s="24" t="s">
        <v>91</v>
      </c>
      <c r="F51" s="24">
        <v>15018582</v>
      </c>
      <c r="G51" s="58">
        <v>648</v>
      </c>
      <c r="H51" s="43">
        <v>4479</v>
      </c>
      <c r="I51" s="18">
        <v>8848</v>
      </c>
      <c r="J51" s="100">
        <f t="shared" si="0"/>
        <v>13327</v>
      </c>
      <c r="K51" s="19">
        <f t="shared" si="1"/>
        <v>20.566358024691358</v>
      </c>
      <c r="L51" s="20">
        <f t="shared" si="2"/>
        <v>146597</v>
      </c>
      <c r="Q51" s="56"/>
    </row>
    <row r="52" spans="1:17">
      <c r="A52" s="22" t="s">
        <v>92</v>
      </c>
      <c r="B52" s="23"/>
      <c r="C52" s="24" t="s">
        <v>93</v>
      </c>
      <c r="D52" s="25">
        <v>10220940</v>
      </c>
      <c r="E52" s="14" t="s">
        <v>94</v>
      </c>
      <c r="F52" s="15">
        <v>15018582</v>
      </c>
      <c r="G52" s="16">
        <v>216</v>
      </c>
      <c r="H52" s="43">
        <v>841</v>
      </c>
      <c r="I52" s="18">
        <v>1661</v>
      </c>
      <c r="J52" s="100">
        <f t="shared" si="0"/>
        <v>2502</v>
      </c>
      <c r="K52" s="19">
        <f t="shared" si="1"/>
        <v>11.583333333333334</v>
      </c>
      <c r="L52" s="20">
        <f t="shared" si="2"/>
        <v>27522</v>
      </c>
      <c r="Q52" s="56"/>
    </row>
    <row r="53" spans="1:17">
      <c r="A53" s="78"/>
      <c r="B53" s="79"/>
      <c r="C53" s="60"/>
      <c r="D53" s="80"/>
      <c r="E53" s="81"/>
      <c r="F53" s="82"/>
      <c r="G53" s="83"/>
      <c r="H53" s="63"/>
      <c r="I53" s="64"/>
      <c r="J53" s="102">
        <f t="shared" si="0"/>
        <v>0</v>
      </c>
      <c r="K53" s="45"/>
      <c r="L53" s="20">
        <f t="shared" si="2"/>
        <v>0</v>
      </c>
      <c r="Q53" s="56"/>
    </row>
    <row r="54" spans="1:17">
      <c r="A54" s="84" t="s">
        <v>95</v>
      </c>
      <c r="B54" s="84"/>
      <c r="C54" s="85"/>
      <c r="D54" s="85"/>
      <c r="E54" s="85"/>
      <c r="F54" s="85"/>
      <c r="G54" s="86">
        <f>SUM(G51:G53)*12</f>
        <v>10368</v>
      </c>
      <c r="H54" s="87"/>
      <c r="I54" s="88"/>
      <c r="J54" s="105">
        <f t="shared" si="0"/>
        <v>0</v>
      </c>
      <c r="K54" s="89"/>
      <c r="L54" s="90">
        <f>L51+L52</f>
        <v>174119</v>
      </c>
      <c r="M54" s="88">
        <f>(300000-G54)*1.75</f>
        <v>506856</v>
      </c>
      <c r="N54" s="91">
        <f>L54+M54</f>
        <v>680975</v>
      </c>
      <c r="O54" s="91">
        <f>N54*0.27</f>
        <v>183863.25</v>
      </c>
      <c r="P54" s="91">
        <f>N54+O54</f>
        <v>864838.25</v>
      </c>
      <c r="Q54" s="53">
        <f>P54-(300000*1.27)</f>
        <v>483838.25</v>
      </c>
    </row>
    <row r="55" spans="1:17">
      <c r="A55" s="10"/>
      <c r="B55" s="11"/>
      <c r="C55" s="12"/>
      <c r="D55" s="13"/>
      <c r="E55" s="14"/>
      <c r="F55" s="15"/>
      <c r="G55" s="16"/>
      <c r="H55" s="75"/>
      <c r="I55" s="76"/>
      <c r="J55" s="103">
        <f t="shared" si="0"/>
        <v>0</v>
      </c>
      <c r="K55" s="54"/>
      <c r="L55" s="20">
        <f t="shared" si="2"/>
        <v>0</v>
      </c>
      <c r="Q55" s="21"/>
    </row>
    <row r="56" spans="1:17">
      <c r="A56" s="22" t="s">
        <v>96</v>
      </c>
      <c r="B56" s="23"/>
      <c r="C56" s="24"/>
      <c r="D56" s="25"/>
      <c r="E56" s="14"/>
      <c r="F56" s="15"/>
      <c r="G56" s="16"/>
      <c r="H56" s="43"/>
      <c r="I56" s="18"/>
      <c r="J56" s="100">
        <f t="shared" si="0"/>
        <v>0</v>
      </c>
      <c r="K56" s="19"/>
      <c r="L56" s="20">
        <f t="shared" si="2"/>
        <v>0</v>
      </c>
      <c r="Q56" s="21"/>
    </row>
    <row r="57" spans="1:17">
      <c r="A57" s="22" t="s">
        <v>97</v>
      </c>
      <c r="B57" s="23"/>
      <c r="C57" s="24"/>
      <c r="D57" s="25"/>
      <c r="E57" s="14"/>
      <c r="F57" s="15"/>
      <c r="G57" s="16">
        <v>1750</v>
      </c>
      <c r="H57" s="43">
        <v>7963</v>
      </c>
      <c r="I57" s="18">
        <v>15729</v>
      </c>
      <c r="J57" s="106">
        <f t="shared" si="0"/>
        <v>23692</v>
      </c>
      <c r="K57" s="19"/>
      <c r="L57" s="20">
        <f t="shared" si="2"/>
        <v>260612</v>
      </c>
      <c r="Q57" s="21"/>
    </row>
    <row r="58" spans="1:17">
      <c r="A58" s="78" t="s">
        <v>98</v>
      </c>
      <c r="B58" s="79"/>
      <c r="C58" s="60"/>
      <c r="D58" s="80"/>
      <c r="E58" s="81"/>
      <c r="F58" s="82"/>
      <c r="G58" s="83">
        <v>216</v>
      </c>
      <c r="H58" s="63">
        <v>841</v>
      </c>
      <c r="I58" s="64">
        <v>1661</v>
      </c>
      <c r="J58" s="107">
        <f t="shared" si="0"/>
        <v>2502</v>
      </c>
      <c r="K58" s="45"/>
      <c r="L58" s="20">
        <f t="shared" si="2"/>
        <v>27522</v>
      </c>
      <c r="Q58" s="21"/>
    </row>
    <row r="59" spans="1:17">
      <c r="A59" s="92"/>
      <c r="B59" s="92" t="s">
        <v>99</v>
      </c>
      <c r="C59" s="92"/>
      <c r="D59" s="92"/>
      <c r="E59" s="92"/>
      <c r="F59" s="92"/>
      <c r="G59" s="93">
        <f>SUM(G57:G58)*12</f>
        <v>23592</v>
      </c>
      <c r="H59" s="92"/>
      <c r="I59" s="92"/>
      <c r="J59" s="108"/>
      <c r="K59" s="92"/>
      <c r="L59" s="94">
        <f>SUM(L57:L58)</f>
        <v>288134</v>
      </c>
      <c r="M59" s="93">
        <f>(4480000-G59)*1.75</f>
        <v>7798714</v>
      </c>
      <c r="N59" s="95">
        <f>L59+M59</f>
        <v>8086848</v>
      </c>
      <c r="O59" s="95">
        <f>N59*0.27</f>
        <v>2183448.96</v>
      </c>
      <c r="P59" s="95">
        <f>N59+O59</f>
        <v>10270296.960000001</v>
      </c>
      <c r="Q59" s="53">
        <f>P59-(4480000*1.27)</f>
        <v>4580696.9600000009</v>
      </c>
    </row>
    <row r="60" spans="1:17">
      <c r="J60" s="109"/>
      <c r="Q60" s="21"/>
    </row>
    <row r="61" spans="1:17">
      <c r="A61" t="s">
        <v>100</v>
      </c>
      <c r="G61" s="42">
        <v>648</v>
      </c>
      <c r="H61" s="42">
        <v>4479</v>
      </c>
      <c r="I61" s="42">
        <v>8848</v>
      </c>
      <c r="J61" s="110">
        <f>H61+I61</f>
        <v>13327</v>
      </c>
      <c r="K61" s="42"/>
      <c r="L61" s="42">
        <f>J61*11</f>
        <v>146597</v>
      </c>
      <c r="M61" s="42"/>
      <c r="N61" s="42"/>
      <c r="O61" s="42"/>
      <c r="P61" s="42"/>
      <c r="Q61" s="21"/>
    </row>
    <row r="62" spans="1:17">
      <c r="A62" t="s">
        <v>101</v>
      </c>
      <c r="G62" s="42">
        <v>216</v>
      </c>
      <c r="H62" s="42">
        <v>841</v>
      </c>
      <c r="I62" s="42">
        <v>1661</v>
      </c>
      <c r="J62" s="110">
        <f t="shared" ref="J62:J63" si="3">H62+I62</f>
        <v>2502</v>
      </c>
      <c r="K62" s="42"/>
      <c r="L62" s="42">
        <f t="shared" ref="L62:L63" si="4">J62*11</f>
        <v>27522</v>
      </c>
      <c r="M62" s="42"/>
      <c r="N62" s="42"/>
      <c r="O62" s="42"/>
      <c r="P62" s="42"/>
      <c r="Q62" s="21"/>
    </row>
    <row r="63" spans="1:17">
      <c r="A63" t="s">
        <v>102</v>
      </c>
      <c r="G63" s="42">
        <v>216</v>
      </c>
      <c r="H63" s="42">
        <v>841</v>
      </c>
      <c r="I63" s="42">
        <v>1661</v>
      </c>
      <c r="J63" s="110">
        <f t="shared" si="3"/>
        <v>2502</v>
      </c>
      <c r="K63" s="42"/>
      <c r="L63" s="42">
        <f t="shared" si="4"/>
        <v>27522</v>
      </c>
      <c r="M63" s="42"/>
      <c r="N63" s="42"/>
      <c r="O63" s="42"/>
      <c r="P63" s="42"/>
      <c r="Q63" s="21"/>
    </row>
    <row r="64" spans="1:17">
      <c r="A64" s="96" t="s">
        <v>103</v>
      </c>
      <c r="B64" s="96"/>
      <c r="C64" s="96"/>
      <c r="D64" s="96"/>
      <c r="E64" s="96"/>
      <c r="F64" s="96"/>
      <c r="G64" s="97">
        <f>SUM(G61:G63)*12</f>
        <v>12960</v>
      </c>
      <c r="H64" s="97"/>
      <c r="I64" s="97"/>
      <c r="J64" s="111"/>
      <c r="K64" s="97"/>
      <c r="L64" s="97">
        <f>SUM(L61:L63)</f>
        <v>201641</v>
      </c>
      <c r="M64" s="97">
        <f>(1300000-G64)*1.75</f>
        <v>2252320</v>
      </c>
      <c r="N64" s="97">
        <f>L64+M64</f>
        <v>2453961</v>
      </c>
      <c r="O64" s="97">
        <f>N64*0.27</f>
        <v>662569.47000000009</v>
      </c>
      <c r="P64" s="97">
        <f>N64+O64</f>
        <v>3116530.47</v>
      </c>
      <c r="Q64" s="53">
        <f>P64-(1300000*1.27)</f>
        <v>1465530.4700000002</v>
      </c>
    </row>
    <row r="65" spans="1:17">
      <c r="G65" s="42"/>
      <c r="H65" s="42"/>
      <c r="I65" s="42"/>
      <c r="J65" s="110"/>
      <c r="K65" s="42"/>
      <c r="L65" s="42"/>
      <c r="M65" s="42"/>
      <c r="N65" s="42"/>
      <c r="O65" s="42"/>
      <c r="P65" s="42"/>
      <c r="Q65" s="21"/>
    </row>
    <row r="66" spans="1:17">
      <c r="G66" s="42"/>
      <c r="H66" s="42"/>
      <c r="I66" s="42"/>
      <c r="J66" s="110"/>
      <c r="K66" s="42"/>
      <c r="L66" s="42"/>
      <c r="M66" s="42"/>
      <c r="N66" s="42"/>
      <c r="O66" s="42"/>
      <c r="P66" s="42"/>
      <c r="Q66" s="21"/>
    </row>
    <row r="67" spans="1:17">
      <c r="A67" t="s">
        <v>104</v>
      </c>
      <c r="G67" s="42"/>
      <c r="H67" s="42"/>
      <c r="I67" s="42"/>
      <c r="J67" s="110"/>
      <c r="K67" s="42"/>
      <c r="L67" s="42"/>
      <c r="M67" s="42"/>
      <c r="N67" s="42"/>
      <c r="O67" s="42"/>
      <c r="P67" s="42"/>
      <c r="Q67" s="53"/>
    </row>
    <row r="68" spans="1:17">
      <c r="A68" t="s">
        <v>105</v>
      </c>
      <c r="G68" s="42">
        <v>216</v>
      </c>
      <c r="H68" s="42">
        <v>841</v>
      </c>
      <c r="I68" s="42"/>
      <c r="J68" s="110">
        <f>H68+I68</f>
        <v>841</v>
      </c>
      <c r="K68" s="42"/>
      <c r="L68" s="42">
        <f>J68*11</f>
        <v>9251</v>
      </c>
      <c r="M68" s="42"/>
      <c r="N68" s="42"/>
      <c r="O68" s="42"/>
      <c r="P68" s="42"/>
      <c r="Q68" s="21"/>
    </row>
    <row r="69" spans="1:17">
      <c r="A69" t="s">
        <v>106</v>
      </c>
      <c r="G69" s="42">
        <v>216</v>
      </c>
      <c r="H69" s="42">
        <v>841</v>
      </c>
      <c r="I69" s="42"/>
      <c r="J69" s="110">
        <f t="shared" ref="J69:J72" si="5">H69+I69</f>
        <v>841</v>
      </c>
      <c r="K69" s="42"/>
      <c r="L69" s="42">
        <f t="shared" ref="L69:L72" si="6">J69*11</f>
        <v>9251</v>
      </c>
      <c r="M69" s="42"/>
      <c r="N69" s="42"/>
      <c r="O69" s="42"/>
      <c r="P69" s="42"/>
      <c r="Q69" s="21"/>
    </row>
    <row r="70" spans="1:17">
      <c r="A70" t="s">
        <v>107</v>
      </c>
      <c r="G70" s="42">
        <v>216</v>
      </c>
      <c r="H70" s="42">
        <v>841</v>
      </c>
      <c r="I70" s="42">
        <v>1661</v>
      </c>
      <c r="J70" s="110">
        <f t="shared" si="5"/>
        <v>2502</v>
      </c>
      <c r="K70" s="42"/>
      <c r="L70" s="42">
        <f t="shared" si="6"/>
        <v>27522</v>
      </c>
      <c r="M70" s="42"/>
      <c r="N70" s="42"/>
      <c r="O70" s="42"/>
      <c r="P70" s="42"/>
      <c r="Q70" s="21"/>
    </row>
    <row r="71" spans="1:17">
      <c r="A71" t="s">
        <v>108</v>
      </c>
      <c r="G71" s="42">
        <v>216</v>
      </c>
      <c r="H71" s="42">
        <v>841</v>
      </c>
      <c r="I71" s="42"/>
      <c r="J71" s="110">
        <f t="shared" si="5"/>
        <v>841</v>
      </c>
      <c r="K71" s="42"/>
      <c r="L71" s="42">
        <f t="shared" si="6"/>
        <v>9251</v>
      </c>
      <c r="M71" s="42"/>
      <c r="N71" s="42"/>
      <c r="O71" s="42"/>
      <c r="P71" s="42"/>
      <c r="Q71" s="21"/>
    </row>
    <row r="72" spans="1:17">
      <c r="A72" t="s">
        <v>105</v>
      </c>
      <c r="G72" s="42">
        <v>216</v>
      </c>
      <c r="H72" s="42">
        <v>841</v>
      </c>
      <c r="I72" s="42"/>
      <c r="J72" s="110">
        <f t="shared" si="5"/>
        <v>841</v>
      </c>
      <c r="K72" s="42"/>
      <c r="L72" s="42">
        <f t="shared" si="6"/>
        <v>9251</v>
      </c>
      <c r="M72" s="42"/>
      <c r="N72" s="42"/>
      <c r="O72" s="42"/>
      <c r="P72" s="42"/>
      <c r="Q72" s="21"/>
    </row>
    <row r="73" spans="1:17">
      <c r="A73" s="98" t="s">
        <v>109</v>
      </c>
      <c r="B73" s="98"/>
      <c r="C73" s="98"/>
      <c r="D73" s="98"/>
      <c r="E73" s="98"/>
      <c r="F73" s="98"/>
      <c r="G73" s="99">
        <f>SUM(G68:G72)*12</f>
        <v>12960</v>
      </c>
      <c r="H73" s="99"/>
      <c r="I73" s="99"/>
      <c r="J73" s="112"/>
      <c r="K73" s="99"/>
      <c r="L73" s="99">
        <f>SUM(L68:L72)</f>
        <v>64526</v>
      </c>
      <c r="M73" s="99">
        <f>(485000-G73)*1.75</f>
        <v>826070</v>
      </c>
      <c r="N73" s="99">
        <f>L73+M73</f>
        <v>890596</v>
      </c>
      <c r="O73" s="99">
        <f>N73*0.27</f>
        <v>240460.92</v>
      </c>
      <c r="P73" s="99">
        <f>N73+O73</f>
        <v>1131056.92</v>
      </c>
      <c r="Q73" s="53">
        <f>P73-(485000*1.27)</f>
        <v>515106.91999999993</v>
      </c>
    </row>
    <row r="74" spans="1:17"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21"/>
    </row>
    <row r="75" spans="1:17"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21"/>
    </row>
    <row r="76" spans="1:17"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53">
        <f>SUM(Q41:Q75)</f>
        <v>17078098.940000001</v>
      </c>
    </row>
  </sheetData>
  <mergeCells count="46">
    <mergeCell ref="A55:B55"/>
    <mergeCell ref="A56:B56"/>
    <mergeCell ref="A57:B57"/>
    <mergeCell ref="A58:B58"/>
    <mergeCell ref="A44:B44"/>
    <mergeCell ref="A45:B45"/>
    <mergeCell ref="A51:B51"/>
    <mergeCell ref="A52:B52"/>
    <mergeCell ref="A53:B53"/>
    <mergeCell ref="A54:B54"/>
    <mergeCell ref="A31:B31"/>
    <mergeCell ref="A33:B33"/>
    <mergeCell ref="A34:B34"/>
    <mergeCell ref="A36:B36"/>
    <mergeCell ref="A37:B37"/>
    <mergeCell ref="A39:B39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D967B-473C-495B-BE91-F9EFCABA0DC7}">
  <dimension ref="A1:D40"/>
  <sheetViews>
    <sheetView tabSelected="1" topLeftCell="A18" workbookViewId="0">
      <selection activeCell="I15" sqref="I15"/>
    </sheetView>
  </sheetViews>
  <sheetFormatPr defaultRowHeight="15"/>
  <cols>
    <col min="2" max="2" width="42.42578125" bestFit="1" customWidth="1"/>
    <col min="3" max="3" width="17.28515625" customWidth="1"/>
    <col min="4" max="4" width="15.28515625" customWidth="1"/>
  </cols>
  <sheetData>
    <row r="1" spans="1:4">
      <c r="A1" s="113" t="s">
        <v>110</v>
      </c>
      <c r="B1" s="113" t="str">
        <f>'[1]bev-int'!B1</f>
        <v>melléklet a …/2023. (.  .) önkormányzati rendelethez</v>
      </c>
      <c r="C1" s="114"/>
      <c r="D1" s="114"/>
    </row>
    <row r="2" spans="1:4">
      <c r="A2" s="114"/>
      <c r="B2" s="114"/>
      <c r="C2" s="114"/>
      <c r="D2" s="114"/>
    </row>
    <row r="3" spans="1:4">
      <c r="A3" s="114"/>
      <c r="B3" s="115" t="s">
        <v>111</v>
      </c>
      <c r="C3" s="115"/>
      <c r="D3" s="115"/>
    </row>
    <row r="4" spans="1:4">
      <c r="A4" s="114"/>
      <c r="B4" s="116"/>
      <c r="C4" s="116"/>
      <c r="D4" s="116"/>
    </row>
    <row r="5" spans="1:4">
      <c r="A5" s="114"/>
      <c r="B5" s="114"/>
      <c r="C5" s="114"/>
      <c r="D5" s="114"/>
    </row>
    <row r="6" spans="1:4" ht="15.75" thickBot="1">
      <c r="A6" s="117"/>
      <c r="B6" s="117"/>
      <c r="C6" s="117"/>
      <c r="D6" s="117"/>
    </row>
    <row r="7" spans="1:4" ht="25.5" thickBot="1">
      <c r="A7" s="118"/>
      <c r="B7" s="119" t="s">
        <v>112</v>
      </c>
      <c r="C7" s="120" t="s">
        <v>113</v>
      </c>
      <c r="D7" s="121" t="s">
        <v>114</v>
      </c>
    </row>
    <row r="8" spans="1:4" ht="24.75">
      <c r="A8" s="122"/>
      <c r="B8" s="123" t="s">
        <v>115</v>
      </c>
      <c r="C8" s="124">
        <f>SUM(C10,C13,C17,C21)</f>
        <v>71892.160000000003</v>
      </c>
      <c r="D8" s="125">
        <f>SUM(D10,D13,D17,D21)</f>
        <v>0</v>
      </c>
    </row>
    <row r="9" spans="1:4">
      <c r="A9" s="122"/>
      <c r="B9" s="126"/>
      <c r="C9" s="127"/>
      <c r="D9" s="128"/>
    </row>
    <row r="10" spans="1:4" ht="24.75">
      <c r="A10" s="129"/>
      <c r="B10" s="130" t="s">
        <v>116</v>
      </c>
      <c r="C10" s="131">
        <f>SUM(C11:C12)</f>
        <v>53892.160000000003</v>
      </c>
      <c r="D10" s="132">
        <f>SUM(D11:D12)</f>
        <v>0</v>
      </c>
    </row>
    <row r="11" spans="1:4" ht="20.25">
      <c r="A11" s="118"/>
      <c r="B11" s="153" t="s">
        <v>117</v>
      </c>
      <c r="C11" s="155">
        <v>51757.120000000003</v>
      </c>
      <c r="D11" s="154"/>
    </row>
    <row r="12" spans="1:4">
      <c r="A12" s="118"/>
      <c r="B12" s="136" t="s">
        <v>118</v>
      </c>
      <c r="C12" s="137">
        <v>2135.04</v>
      </c>
      <c r="D12" s="138"/>
    </row>
    <row r="13" spans="1:4" ht="24.75">
      <c r="A13" s="129"/>
      <c r="B13" s="130" t="s">
        <v>119</v>
      </c>
      <c r="C13" s="131">
        <f>SUM(C14:C15)</f>
        <v>0</v>
      </c>
      <c r="D13" s="132">
        <f>SUM(D14:D15)</f>
        <v>0</v>
      </c>
    </row>
    <row r="14" spans="1:4">
      <c r="A14" s="118"/>
      <c r="B14" s="133"/>
      <c r="C14" s="137"/>
      <c r="D14" s="138">
        <v>0</v>
      </c>
    </row>
    <row r="15" spans="1:4">
      <c r="A15" s="118"/>
      <c r="B15" s="133"/>
      <c r="C15" s="137"/>
      <c r="D15" s="138"/>
    </row>
    <row r="16" spans="1:4">
      <c r="A16" s="118"/>
      <c r="B16" s="133"/>
      <c r="C16" s="137"/>
      <c r="D16" s="138"/>
    </row>
    <row r="17" spans="1:4" ht="24.75">
      <c r="A17" s="118"/>
      <c r="B17" s="147" t="s">
        <v>120</v>
      </c>
      <c r="C17" s="148">
        <f>SUM(C18:C19)</f>
        <v>18000</v>
      </c>
      <c r="D17" s="149">
        <f>SUM(D18:D19)</f>
        <v>0</v>
      </c>
    </row>
    <row r="18" spans="1:4">
      <c r="A18" s="118"/>
      <c r="B18" s="150" t="s">
        <v>127</v>
      </c>
      <c r="C18" s="151">
        <v>18000</v>
      </c>
      <c r="D18" s="152"/>
    </row>
    <row r="19" spans="1:4">
      <c r="A19" s="118"/>
      <c r="B19" s="133"/>
      <c r="C19" s="137"/>
      <c r="D19" s="138"/>
    </row>
    <row r="20" spans="1:4">
      <c r="A20" s="118"/>
      <c r="B20" s="133"/>
      <c r="C20" s="137"/>
      <c r="D20" s="138"/>
    </row>
    <row r="21" spans="1:4" ht="24.75">
      <c r="A21" s="118"/>
      <c r="B21" s="130" t="s">
        <v>121</v>
      </c>
      <c r="C21" s="131">
        <f>SUM(C22)</f>
        <v>0</v>
      </c>
      <c r="D21" s="132">
        <f>SUM(D22)</f>
        <v>0</v>
      </c>
    </row>
    <row r="22" spans="1:4">
      <c r="A22" s="118"/>
      <c r="B22" s="133"/>
      <c r="C22" s="137"/>
      <c r="D22" s="138"/>
    </row>
    <row r="23" spans="1:4">
      <c r="A23" s="118"/>
      <c r="B23" s="133"/>
      <c r="C23" s="137"/>
      <c r="D23" s="138"/>
    </row>
    <row r="24" spans="1:4" ht="36.75">
      <c r="A24" s="122"/>
      <c r="B24" s="139" t="s">
        <v>122</v>
      </c>
      <c r="C24" s="140">
        <f>SUM(C26,C29)</f>
        <v>65100</v>
      </c>
      <c r="D24" s="141">
        <f>SUM(D26,D29)</f>
        <v>0</v>
      </c>
    </row>
    <row r="25" spans="1:4">
      <c r="A25" s="122"/>
      <c r="B25" s="130"/>
      <c r="C25" s="131"/>
      <c r="D25" s="132"/>
    </row>
    <row r="26" spans="1:4" ht="24.75">
      <c r="A26" s="129"/>
      <c r="B26" s="130" t="s">
        <v>123</v>
      </c>
      <c r="C26" s="131">
        <f>SUM(C27)</f>
        <v>0</v>
      </c>
      <c r="D26" s="132">
        <f>SUM(D27)</f>
        <v>0</v>
      </c>
    </row>
    <row r="27" spans="1:4">
      <c r="A27" s="118"/>
      <c r="B27" s="133"/>
      <c r="C27" s="137"/>
      <c r="D27" s="138"/>
    </row>
    <row r="28" spans="1:4">
      <c r="A28" s="118"/>
      <c r="B28" s="133"/>
      <c r="C28" s="137"/>
      <c r="D28" s="138"/>
    </row>
    <row r="29" spans="1:4" ht="36.75">
      <c r="A29" s="118"/>
      <c r="B29" s="130" t="s">
        <v>124</v>
      </c>
      <c r="C29" s="131">
        <f>SUM(C30:C34)</f>
        <v>65100</v>
      </c>
      <c r="D29" s="132">
        <f>SUM(D30:D34)</f>
        <v>0</v>
      </c>
    </row>
    <row r="30" spans="1:4" ht="48.75" customHeight="1">
      <c r="A30" s="118"/>
      <c r="B30" s="142" t="s">
        <v>125</v>
      </c>
      <c r="C30" s="134">
        <v>65100</v>
      </c>
      <c r="D30" s="135"/>
    </row>
    <row r="31" spans="1:4">
      <c r="A31" s="118"/>
      <c r="B31" s="136"/>
      <c r="C31" s="134"/>
      <c r="D31" s="135"/>
    </row>
    <row r="32" spans="1:4">
      <c r="A32" s="118"/>
      <c r="B32" s="136"/>
      <c r="C32" s="134"/>
      <c r="D32" s="135"/>
    </row>
    <row r="33" spans="1:4">
      <c r="A33" s="118"/>
      <c r="B33" s="136"/>
      <c r="C33" s="134"/>
      <c r="D33" s="135"/>
    </row>
    <row r="34" spans="1:4">
      <c r="A34" s="118"/>
      <c r="B34" s="136"/>
      <c r="C34" s="134"/>
      <c r="D34" s="135"/>
    </row>
    <row r="35" spans="1:4">
      <c r="A35" s="118"/>
      <c r="B35" s="133"/>
      <c r="C35" s="137"/>
      <c r="D35" s="138"/>
    </row>
    <row r="36" spans="1:4" ht="24.75">
      <c r="A36" s="129"/>
      <c r="B36" s="130" t="s">
        <v>121</v>
      </c>
      <c r="C36" s="131">
        <f>SUM(C37)</f>
        <v>0</v>
      </c>
      <c r="D36" s="132">
        <f>SUM(D37)</f>
        <v>0</v>
      </c>
    </row>
    <row r="37" spans="1:4">
      <c r="A37" s="129"/>
      <c r="B37" s="130"/>
      <c r="C37" s="131"/>
      <c r="D37" s="132"/>
    </row>
    <row r="38" spans="1:4">
      <c r="A38" s="118"/>
      <c r="B38" s="133"/>
      <c r="C38" s="137"/>
      <c r="D38" s="138"/>
    </row>
    <row r="39" spans="1:4" ht="25.5" thickBot="1">
      <c r="A39" s="129"/>
      <c r="B39" s="143" t="s">
        <v>126</v>
      </c>
      <c r="C39" s="144">
        <f>C8+C24</f>
        <v>136992.16</v>
      </c>
      <c r="D39" s="145">
        <f>D8+D24</f>
        <v>0</v>
      </c>
    </row>
    <row r="40" spans="1:4">
      <c r="A40" s="117"/>
      <c r="B40" s="117"/>
      <c r="C40" s="146"/>
      <c r="D40" s="14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Vízdíjak</vt:lpstr>
      <vt:lpstr>ÚJ TARTALÉK 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 Zsuzsa</dc:creator>
  <cp:lastModifiedBy>Csoba Zsuzsa</cp:lastModifiedBy>
  <dcterms:created xsi:type="dcterms:W3CDTF">2015-06-05T18:19:34Z</dcterms:created>
  <dcterms:modified xsi:type="dcterms:W3CDTF">2024-02-07T10:58:45Z</dcterms:modified>
</cp:coreProperties>
</file>